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9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quaywatkins/Desktop/"/>
    </mc:Choice>
  </mc:AlternateContent>
  <xr:revisionPtr revIDLastSave="0" documentId="8_{55CBEE51-F3BD-004F-BF50-FE655F6F3046}" xr6:coauthVersionLast="36" xr6:coauthVersionMax="36" xr10:uidLastSave="{00000000-0000-0000-0000-000000000000}"/>
  <bookViews>
    <workbookView xWindow="2040" yWindow="1900" windowWidth="12160" windowHeight="14200" tabRatio="500" firstSheet="2" activeTab="5" xr2:uid="{00000000-000D-0000-FFFF-FFFF00000000}"/>
  </bookViews>
  <sheets>
    <sheet name="Summary" sheetId="1" r:id="rId1"/>
    <sheet name="Expense Budget" sheetId="2" r:id="rId2"/>
    <sheet name="Final Revenue &amp; Expense Report" sheetId="3" r:id="rId3"/>
    <sheet name="Colgate" sheetId="4" r:id="rId4"/>
    <sheet name="Art Sales" sheetId="5" r:id="rId5"/>
    <sheet name="Member Assessment" sheetId="6" r:id="rId6"/>
  </sheets>
  <calcPr calcId="18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48" i="5" l="1"/>
  <c r="C50" i="5" s="1"/>
  <c r="C39" i="5"/>
  <c r="C40" i="5"/>
  <c r="C43" i="5" s="1"/>
  <c r="E43" i="5" s="1"/>
  <c r="C41" i="5"/>
  <c r="C42" i="5"/>
  <c r="E42" i="5" s="1"/>
  <c r="D42" i="5" s="1"/>
  <c r="E38" i="5"/>
  <c r="D38" i="5"/>
  <c r="E39" i="5"/>
  <c r="D39" i="5"/>
  <c r="E41" i="5"/>
  <c r="D41" i="5"/>
  <c r="E31" i="5"/>
  <c r="C31" i="5"/>
  <c r="D31" i="5"/>
  <c r="C19" i="5" s="1"/>
  <c r="E30" i="5"/>
  <c r="D30" i="5" s="1"/>
  <c r="C30" i="5"/>
  <c r="C29" i="5"/>
  <c r="E29" i="5" s="1"/>
  <c r="D29" i="5" s="1"/>
  <c r="D6" i="5"/>
  <c r="D9" i="5"/>
  <c r="D11" i="5" s="1"/>
  <c r="D23" i="5"/>
  <c r="C4" i="5"/>
  <c r="C6" i="5" s="1"/>
  <c r="C9" i="5" s="1"/>
  <c r="C11" i="5" s="1"/>
  <c r="C14" i="5" s="1"/>
  <c r="C5" i="5"/>
  <c r="C51" i="5" s="1"/>
  <c r="C7" i="5"/>
  <c r="B43" i="3"/>
  <c r="B45" i="3" s="1"/>
  <c r="B47" i="3" s="1"/>
  <c r="C47" i="3"/>
  <c r="C43" i="3"/>
  <c r="D14" i="5" l="1"/>
  <c r="D25" i="5"/>
  <c r="D43" i="5"/>
  <c r="C25" i="5"/>
  <c r="C52" i="5"/>
  <c r="E40" i="5"/>
  <c r="D40" i="5" s="1"/>
  <c r="C17" i="5"/>
  <c r="C23" i="5" s="1"/>
  <c r="C53" i="5" s="1"/>
  <c r="C54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L. Edwards PhD</author>
  </authors>
  <commentList>
    <comment ref="B2" authorId="0" shapeId="0" xr:uid="{00000000-0006-0000-0200-000001000000}">
      <text>
        <r>
          <rPr>
            <sz val="11"/>
            <color indexed="8"/>
            <rFont val="Helvetica"/>
          </rPr>
          <t>Claudia L. Edwards PhD:
Total tickets sales and assessments was $56,730.00  This amount includes tickets sold through sponsorships. However ticket sales through sponsorships are recorded under Sponsorships.  
In addition a total of $1,080 in uncollected funds from Members for  Assessment and/or  Guest payments  has been deducted from this amount.  (See Table 7)</t>
        </r>
      </text>
    </comment>
    <comment ref="C7" authorId="0" shapeId="0" xr:uid="{00000000-0006-0000-0200-000002000000}">
      <text>
        <r>
          <rPr>
            <sz val="11"/>
            <color indexed="8"/>
            <rFont val="Helvetica"/>
          </rPr>
          <t>Claudia L. Edwards PhD:
This amount includes the value of 56 tickets ($7,560).</t>
        </r>
      </text>
    </comment>
    <comment ref="B8" authorId="0" shapeId="0" xr:uid="{00000000-0006-0000-0200-000003000000}">
      <text>
        <r>
          <rPr>
            <sz val="11"/>
            <color indexed="8"/>
            <rFont val="Helvetica"/>
          </rPr>
          <t>Claudia L. Edwards PhD:
No Confirmation for Westchester Medical Center—Pending and no confirmation for WISE.</t>
        </r>
      </text>
    </comment>
    <comment ref="B9" authorId="0" shapeId="0" xr:uid="{00000000-0006-0000-0200-000004000000}">
      <text>
        <r>
          <rPr>
            <sz val="11"/>
            <color indexed="8"/>
            <rFont val="Helvetica"/>
          </rPr>
          <t>Claudia L. Edwards PhD:
No Confirmation for Westchester Medical Center—Pending and no confirmation for WISE.</t>
        </r>
      </text>
    </comment>
    <comment ref="B13" authorId="0" shapeId="0" xr:uid="{00000000-0006-0000-0200-000005000000}">
      <text>
        <r>
          <rPr>
            <sz val="11"/>
            <color indexed="8"/>
            <rFont val="Helvetica"/>
          </rPr>
          <t xml:space="preserve">Claudia L. Edwards PhD:
This includes $1,500 Gratuities  (See Table 3 for Breakdown)
</t>
        </r>
      </text>
    </comment>
    <comment ref="B18" authorId="0" shapeId="0" xr:uid="{00000000-0006-0000-0200-000006000000}">
      <text>
        <r>
          <rPr>
            <sz val="11"/>
            <color indexed="8"/>
            <rFont val="Helvetica"/>
          </rPr>
          <t xml:space="preserve">Claudia L. Edwards PhD:
This amount was collected and submitted to treasurer to pay with appropriate state tax filing. </t>
        </r>
      </text>
    </comment>
    <comment ref="C46" authorId="0" shapeId="0" xr:uid="{00000000-0006-0000-0200-000007000000}">
      <text>
        <r>
          <rPr>
            <sz val="11"/>
            <color indexed="8"/>
            <rFont val="Helvetica"/>
          </rPr>
          <t>Claudia L. Edwards PhD:
Expense for Photography was $1,400 an increase of $700.  This amount was approved by the Committee and over-budget among was taken  from the contingency line.</t>
        </r>
      </text>
    </comment>
  </commentList>
</comments>
</file>

<file path=xl/sharedStrings.xml><?xml version="1.0" encoding="utf-8"?>
<sst xmlns="http://schemas.openxmlformats.org/spreadsheetml/2006/main" count="197" uniqueCount="163">
  <si>
    <t>VeeKast Fundameter [$5,295. to be collected  from 40 guests]</t>
    <phoneticPr fontId="2" type="noConversion"/>
  </si>
  <si>
    <t>Total Credit Card Sales</t>
  </si>
  <si>
    <t>Less Processing Fees</t>
  </si>
  <si>
    <t>Processing Fee Adjustment</t>
  </si>
  <si>
    <t>Deposit from Square to Links**</t>
  </si>
  <si>
    <t>Check to be deposited</t>
  </si>
  <si>
    <t>Total Net Sales</t>
  </si>
  <si>
    <t>Less Artist Payments</t>
  </si>
  <si>
    <t>Net Revenue</t>
  </si>
  <si>
    <t>Note: The difference between total gross sales of $10,874.94 and the "Total Collected" recorded in Square of $10,877.10 is due to the $2.15 which was a test of $1.00 twice plus tax</t>
  </si>
  <si>
    <t>** $8,828.15 deposited to Links bank account on 5/19/19 and $466.13 was deposited on 5/28/19. Total deposits on 5/19 and 5/28 = $9,294.28</t>
  </si>
  <si>
    <t>Assessment</t>
    <phoneticPr fontId="2" type="noConversion"/>
  </si>
  <si>
    <t>Member</t>
    <phoneticPr fontId="2" type="noConversion"/>
  </si>
  <si>
    <t>Total Artist Sales</t>
    <phoneticPr fontId="2" type="noConversion"/>
  </si>
  <si>
    <t>Auction Sales - 2019</t>
  </si>
  <si>
    <t>Wartburg Gold Sponsor</t>
    <phoneticPr fontId="2" type="noConversion"/>
  </si>
  <si>
    <t>442 Tix Paid (incl. 40 Colgate &amp; 10 Wartburg tix)</t>
    <phoneticPr fontId="2" type="noConversion"/>
  </si>
  <si>
    <t>J&amp;J 2019 NOTES</t>
    <phoneticPr fontId="2" type="noConversion"/>
  </si>
  <si>
    <t>$3319.09 is Links' 25% profit share</t>
    <phoneticPr fontId="2" type="noConversion"/>
  </si>
  <si>
    <t>J&amp;J 2019 Notes</t>
    <phoneticPr fontId="2" type="noConversion"/>
  </si>
  <si>
    <t>Tab 3</t>
    <phoneticPr fontId="2" type="noConversion"/>
  </si>
  <si>
    <t>Tab 4</t>
    <phoneticPr fontId="2" type="noConversion"/>
  </si>
  <si>
    <t>Tab 1</t>
    <phoneticPr fontId="2" type="noConversion"/>
  </si>
  <si>
    <t>Approved Expense Budget for Java and Jazz 2015, 2017, and 2019</t>
    <phoneticPr fontId="2" type="noConversion"/>
  </si>
  <si>
    <t>Tab 2</t>
    <phoneticPr fontId="2" type="noConversion"/>
  </si>
  <si>
    <t>Final Revenue and Expense Report for Java and Jazz 2017 and 2019</t>
    <phoneticPr fontId="2" type="noConversion"/>
  </si>
  <si>
    <t>Tab 3</t>
    <phoneticPr fontId="2" type="noConversion"/>
  </si>
  <si>
    <t>Colgate Sponsorship Detail</t>
    <phoneticPr fontId="2" type="noConversion"/>
  </si>
  <si>
    <t>Tab 4</t>
    <phoneticPr fontId="2" type="noConversion"/>
  </si>
  <si>
    <t>Art Sales and Auction Detail</t>
    <phoneticPr fontId="2" type="noConversion"/>
  </si>
  <si>
    <t>Tab 5</t>
    <phoneticPr fontId="2" type="noConversion"/>
  </si>
  <si>
    <t>Tab 5</t>
    <phoneticPr fontId="2" type="noConversion"/>
  </si>
  <si>
    <t>Outstanding Member Assessment</t>
    <phoneticPr fontId="2" type="noConversion"/>
  </si>
  <si>
    <t>Received Late Fee from one (1) member: $81.00</t>
    <phoneticPr fontId="2" type="noConversion"/>
  </si>
  <si>
    <t>Await Late Fee and/or Ticket Assessment from seven (7) Link sisters.</t>
    <phoneticPr fontId="2" type="noConversion"/>
  </si>
  <si>
    <t>Design, Printing of Save the Date cards</t>
    <phoneticPr fontId="2" type="noConversion"/>
  </si>
  <si>
    <t>Design, Printing - small business leave behind</t>
    <phoneticPr fontId="2" type="noConversion"/>
  </si>
  <si>
    <t>Printing/Design of Table Numbers</t>
    <phoneticPr fontId="2" type="noConversion"/>
  </si>
  <si>
    <t>Printing of Invitations</t>
    <phoneticPr fontId="2" type="noConversion"/>
  </si>
  <si>
    <t>500 Giveaways</t>
    <phoneticPr fontId="2" type="noConversion"/>
  </si>
  <si>
    <t>COLGATE</t>
    <phoneticPr fontId="2" type="noConversion"/>
  </si>
  <si>
    <t>SPONSORSHIP</t>
    <phoneticPr fontId="2" type="noConversion"/>
  </si>
  <si>
    <t>Description</t>
    <phoneticPr fontId="2" type="noConversion"/>
  </si>
  <si>
    <t>Paid To Chapter</t>
    <phoneticPr fontId="2" type="noConversion"/>
  </si>
  <si>
    <t>Paid to Vendors</t>
    <phoneticPr fontId="2" type="noConversion"/>
  </si>
  <si>
    <t>2019 Support</t>
    <phoneticPr fontId="2" type="noConversion"/>
  </si>
  <si>
    <t>Java and Jazz Collateral Materials</t>
    <phoneticPr fontId="2" type="noConversion"/>
  </si>
  <si>
    <t>Design, PrintingDesign, Printing</t>
    <phoneticPr fontId="2" type="noConversion"/>
  </si>
  <si>
    <t>JAVA &amp; JAZZ</t>
  </si>
  <si>
    <t>Art Sales &amp; Auction Summary</t>
  </si>
  <si>
    <t>Art Sales (excl Auction) Credit Cards</t>
  </si>
  <si>
    <t>Art Sales - Checks</t>
  </si>
  <si>
    <t xml:space="preserve">Total Artist Sales </t>
  </si>
  <si>
    <t>Auction Sales - Credit Cards</t>
  </si>
  <si>
    <t xml:space="preserve">Cash collected </t>
  </si>
  <si>
    <t>Total Gross Sales</t>
  </si>
  <si>
    <t>Processing fees</t>
  </si>
  <si>
    <t>Processing fee adjustment</t>
  </si>
  <si>
    <t>Net Sales</t>
  </si>
  <si>
    <t>Artist Payments*</t>
  </si>
  <si>
    <t xml:space="preserve">   Must Have Accessories</t>
  </si>
  <si>
    <t xml:space="preserve">   Khalid Sabree</t>
  </si>
  <si>
    <t>n/a</t>
  </si>
  <si>
    <t xml:space="preserve">   Alvin</t>
  </si>
  <si>
    <t xml:space="preserve">   TAFA</t>
  </si>
  <si>
    <t xml:space="preserve">   Dafco's Gallery</t>
  </si>
  <si>
    <t xml:space="preserve">   Marian Howard</t>
  </si>
  <si>
    <t>Total Artist Payments</t>
  </si>
  <si>
    <t>Total Net Revenue</t>
  </si>
  <si>
    <t>* 75% times item cost plus 100% of sales tax collected</t>
  </si>
  <si>
    <t>Java and Jazz</t>
    <phoneticPr fontId="2" type="noConversion"/>
  </si>
  <si>
    <t>Art Sales</t>
    <phoneticPr fontId="2" type="noConversion"/>
  </si>
  <si>
    <t>Sales by Artist - 2019</t>
  </si>
  <si>
    <t>Excl tax</t>
  </si>
  <si>
    <t>Tax</t>
  </si>
  <si>
    <t>Incl Tax</t>
  </si>
  <si>
    <t>Joyce Williams</t>
  </si>
  <si>
    <t>Khalid Sabree</t>
  </si>
  <si>
    <t>Alvin Clayton</t>
  </si>
  <si>
    <t>Tafa</t>
  </si>
  <si>
    <t>Dafco's Gallery</t>
  </si>
  <si>
    <t>445 guests &amp; 23 vendors-$50.; Incl. $1,500. Gratuity</t>
    <phoneticPr fontId="2" type="noConversion"/>
  </si>
  <si>
    <t>Plus $5,400. in Ticket purchases; and $38,500. for Cocktail Reception and event enhancements.  See Colgate Tab</t>
    <phoneticPr fontId="2" type="noConversion"/>
  </si>
  <si>
    <t>Colgate Donation/Sponsorship [Total value: $56,360.]</t>
    <phoneticPr fontId="2" type="noConversion"/>
  </si>
  <si>
    <t>Java &amp; Jazz Overall</t>
    <phoneticPr fontId="2" type="noConversion"/>
  </si>
  <si>
    <t>3 Tables of 12/ DMF Assessment @ $135. each</t>
    <phoneticPr fontId="2" type="noConversion"/>
  </si>
  <si>
    <t>4 Tickets @ $135.</t>
    <phoneticPr fontId="2" type="noConversion"/>
  </si>
  <si>
    <t>Donation</t>
    <phoneticPr fontId="2" type="noConversion"/>
  </si>
  <si>
    <t>Java and Jazz Reception</t>
    <phoneticPr fontId="2" type="noConversion"/>
  </si>
  <si>
    <t>Decorations: Floral Step &amp; Repeat</t>
    <phoneticPr fontId="2" type="noConversion"/>
  </si>
  <si>
    <t>Music/Reception</t>
    <phoneticPr fontId="2" type="noConversion"/>
  </si>
  <si>
    <t>Photographer(s) Reception/Step &amp; Repeat</t>
    <phoneticPr fontId="2" type="noConversion"/>
  </si>
  <si>
    <t>Design, Supplies, Reception, Centerpieces</t>
    <phoneticPr fontId="2" type="noConversion"/>
  </si>
  <si>
    <t>Lighting/Staging</t>
    <phoneticPr fontId="2" type="noConversion"/>
  </si>
  <si>
    <t>Catering/Enhance Reception</t>
    <phoneticPr fontId="2" type="noConversion"/>
  </si>
  <si>
    <t>FUNDRAISING DOLLARS AVAILABLE FOR PROGRAMS</t>
  </si>
  <si>
    <t>Actual Revenue Collected/Expenses Paid as of Oct 25, 2017</t>
    <phoneticPr fontId="2" type="noConversion"/>
  </si>
  <si>
    <t>Actual Revenue Collected/Expenses Paid as of Sept. 15, 2019</t>
    <phoneticPr fontId="2" type="noConversion"/>
  </si>
  <si>
    <t>Photography (Lonnie Web)</t>
    <phoneticPr fontId="2" type="noConversion"/>
  </si>
  <si>
    <t>VeeKast</t>
    <phoneticPr fontId="2" type="noConversion"/>
  </si>
  <si>
    <t xml:space="preserve">Decorations </t>
    <phoneticPr fontId="2" type="noConversion"/>
  </si>
  <si>
    <t>Flowers-Hurlock Marketing</t>
    <phoneticPr fontId="2" type="noConversion"/>
  </si>
  <si>
    <t>Terry Joyner</t>
    <phoneticPr fontId="2" type="noConversion"/>
  </si>
  <si>
    <t xml:space="preserve">Musical Entertainment </t>
    <phoneticPr fontId="2" type="noConversion"/>
  </si>
  <si>
    <t>Sonny &amp; Co.</t>
    <phoneticPr fontId="2" type="noConversion"/>
  </si>
  <si>
    <t>Copies Unlimited (Programs)</t>
    <phoneticPr fontId="2" type="noConversion"/>
  </si>
  <si>
    <t>Benchmark Marketing (Posters)</t>
    <phoneticPr fontId="2" type="noConversion"/>
  </si>
  <si>
    <t>Square fee</t>
    <phoneticPr fontId="2" type="noConversion"/>
  </si>
  <si>
    <t>May 2019 Surf Club @ $55.</t>
    <phoneticPr fontId="2" type="noConversion"/>
  </si>
  <si>
    <t>2015 VIP Club @ $60.</t>
    <phoneticPr fontId="2" type="noConversion"/>
  </si>
  <si>
    <t>Other Expenses</t>
    <phoneticPr fontId="2" type="noConversion"/>
  </si>
  <si>
    <t>Vendor Meals</t>
    <phoneticPr fontId="2" type="noConversion"/>
  </si>
  <si>
    <t xml:space="preserve">452 guests @ Surf Club; Incl. $1,500. gratuity </t>
    <phoneticPr fontId="2" type="noConversion"/>
  </si>
  <si>
    <t>Virtual Ads</t>
    <phoneticPr fontId="2" type="noConversion"/>
  </si>
  <si>
    <t>Expenses</t>
  </si>
  <si>
    <t>Catering /Venue Expenses</t>
  </si>
  <si>
    <t>Other Expenses</t>
  </si>
  <si>
    <t>Link Foundation Fees</t>
  </si>
  <si>
    <t>Payment To Artists for Sales</t>
  </si>
  <si>
    <t>Musical Entertainment (Jazz Band</t>
  </si>
  <si>
    <t xml:space="preserve">Stipend for Student Musician </t>
  </si>
  <si>
    <t>Stipend for student Artist</t>
  </si>
  <si>
    <t>Photography</t>
  </si>
  <si>
    <t xml:space="preserve">Decorations </t>
  </si>
  <si>
    <t>Printing and Postage (Invitations)</t>
  </si>
  <si>
    <t>Signage</t>
  </si>
  <si>
    <t>Insurance</t>
  </si>
  <si>
    <t>Unlimited Coffee and Desert Bar</t>
  </si>
  <si>
    <t>AV Media</t>
  </si>
  <si>
    <t>Banner (Step Repeat</t>
  </si>
  <si>
    <t>Step and Repeat Carpeting and Lighting</t>
  </si>
  <si>
    <t>Save the Date</t>
  </si>
  <si>
    <t>Raffel Supplies</t>
  </si>
  <si>
    <t>Receipt Book</t>
  </si>
  <si>
    <t>Thank you tax letters Postage</t>
  </si>
  <si>
    <t>Hurlock Give-Away Shoe Bags</t>
  </si>
  <si>
    <t>65 Anniversary Bracelets</t>
  </si>
  <si>
    <t>Alperson’s Tables, Easels, Raffel Drums</t>
  </si>
  <si>
    <t>Journal</t>
  </si>
  <si>
    <t>Artists Fees</t>
  </si>
  <si>
    <t>Expenses for National President (Airfare, hotel, gift</t>
  </si>
  <si>
    <t>Expenses Regional VP</t>
  </si>
  <si>
    <t>Sub Total Other Expenses</t>
  </si>
  <si>
    <t>Total Expenses</t>
  </si>
  <si>
    <t xml:space="preserve">Contingency @ 5% of Other Expenses Budget		</t>
  </si>
  <si>
    <t>Total Expenses plus Contingency</t>
  </si>
  <si>
    <t>2017 Mamaroneck Beach and Yacht club, Revised @ $74.50</t>
    <phoneticPr fontId="2" type="noConversion"/>
  </si>
  <si>
    <t>Approved Expense Budget Java and Jazz, 2019</t>
    <phoneticPr fontId="2" type="noConversion"/>
  </si>
  <si>
    <t xml:space="preserve">Line Item </t>
  </si>
  <si>
    <t>Ticket Sales @ $135 Per ticket</t>
  </si>
  <si>
    <t>Donations</t>
  </si>
  <si>
    <t>Silent Auction</t>
  </si>
  <si>
    <r>
      <rPr>
        <sz val="13"/>
        <color indexed="8"/>
        <rFont val="Helvetica"/>
      </rPr>
      <t xml:space="preserve">Art Sales (Gross) Net profit $5,167.40                                     </t>
    </r>
    <r>
      <rPr>
        <sz val="10"/>
        <rFont val="Verdana"/>
      </rPr>
      <t>Net profit  =  .25 of gross sales</t>
    </r>
  </si>
  <si>
    <t>Book Sales</t>
  </si>
  <si>
    <t>Excellence Leadership Awards (Sponsorships)</t>
  </si>
  <si>
    <t>Journal/Ads in  Extended Program</t>
  </si>
  <si>
    <t>Sub Total Revenue</t>
  </si>
  <si>
    <t xml:space="preserve">Expenses </t>
  </si>
  <si>
    <t>Artists Committee Expenses</t>
  </si>
  <si>
    <t>Sales Taxes Collected from Art Purchases</t>
  </si>
  <si>
    <t>Journal/ Extended Program</t>
  </si>
  <si>
    <t>Awards for honorees</t>
  </si>
  <si>
    <t>Video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</si>
</sst>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,##0.00&quot; &quot;;\(#,##0.00\)"/>
    <numFmt numFmtId="166" formatCode="&quot; &quot;* #,##0.00&quot; &quot;;&quot; &quot;* \(#,##0.00\);&quot; &quot;* &quot;-&quot;??&quot; &quot;"/>
    <numFmt numFmtId="167" formatCode="&quot;$&quot;#,##0.00&quot; &quot;;\(&quot;$&quot;#,##0.00\)"/>
  </numFmts>
  <fonts count="13" x14ac:knownFonts="1">
    <font>
      <sz val="10"/>
      <name val="Verdana"/>
    </font>
    <font>
      <b/>
      <sz val="10"/>
      <name val="Verdana"/>
    </font>
    <font>
      <sz val="8"/>
      <name val="Verdana"/>
    </font>
    <font>
      <b/>
      <sz val="15"/>
      <color indexed="8"/>
      <name val="Helvetica"/>
    </font>
    <font>
      <b/>
      <sz val="13"/>
      <color indexed="8"/>
      <name val="Helvetica"/>
    </font>
    <font>
      <sz val="13"/>
      <color indexed="8"/>
      <name val="Helvetica"/>
    </font>
    <font>
      <b/>
      <sz val="12"/>
      <name val="Verdana"/>
    </font>
    <font>
      <b/>
      <sz val="21"/>
      <color indexed="8"/>
      <name val="Helvetica"/>
    </font>
    <font>
      <sz val="11"/>
      <color indexed="8"/>
      <name val="Helvetica"/>
    </font>
    <font>
      <sz val="12"/>
      <name val="Helvetica"/>
    </font>
    <font>
      <b/>
      <sz val="12"/>
      <name val="Helvetica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</fills>
  <borders count="48">
    <border>
      <left/>
      <right/>
      <top/>
      <bottom/>
      <diagonal/>
    </border>
    <border>
      <left style="thin">
        <color indexed="14"/>
      </left>
      <right style="thin">
        <color indexed="16"/>
      </right>
      <top style="thin">
        <color indexed="14"/>
      </top>
      <bottom style="thin">
        <color indexed="14"/>
      </bottom>
      <diagonal/>
    </border>
    <border>
      <left style="thin">
        <color indexed="16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6"/>
      </right>
      <top style="thin">
        <color indexed="16"/>
      </top>
      <bottom style="thin">
        <color indexed="14"/>
      </bottom>
      <diagonal/>
    </border>
    <border>
      <left style="thin">
        <color indexed="16"/>
      </left>
      <right style="thin">
        <color indexed="14"/>
      </right>
      <top style="thin">
        <color indexed="16"/>
      </top>
      <bottom style="thin">
        <color indexed="14"/>
      </bottom>
      <diagonal/>
    </border>
    <border>
      <left style="thin">
        <color indexed="14"/>
      </left>
      <right/>
      <top style="thin">
        <color indexed="16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6"/>
      </bottom>
      <diagonal/>
    </border>
    <border>
      <left style="thin">
        <color indexed="14"/>
      </left>
      <right/>
      <top style="thin">
        <color indexed="14"/>
      </top>
      <bottom style="thin">
        <color indexed="16"/>
      </bottom>
      <diagonal/>
    </border>
    <border>
      <left style="thin">
        <color indexed="13"/>
      </left>
      <right/>
      <top style="thin">
        <color indexed="13"/>
      </top>
      <bottom style="thin">
        <color indexed="14"/>
      </bottom>
      <diagonal/>
    </border>
    <border>
      <left/>
      <right/>
      <top style="thin">
        <color indexed="13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6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6"/>
      </top>
      <bottom style="thin">
        <color indexed="16"/>
      </bottom>
      <diagonal/>
    </border>
    <border>
      <left style="thin">
        <color indexed="14"/>
      </left>
      <right style="thin">
        <color indexed="13"/>
      </right>
      <top style="thin">
        <color indexed="14"/>
      </top>
      <bottom style="thin">
        <color indexed="14"/>
      </bottom>
      <diagonal/>
    </border>
    <border>
      <left style="thick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ck">
        <color indexed="8"/>
      </right>
      <top style="thin">
        <color indexed="9"/>
      </top>
      <bottom style="thin">
        <color indexed="9"/>
      </bottom>
      <diagonal/>
    </border>
    <border>
      <left style="thick">
        <color indexed="8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ck">
        <color indexed="8"/>
      </right>
      <top style="medium">
        <color indexed="8"/>
      </top>
      <bottom style="thin">
        <color indexed="9"/>
      </bottom>
      <diagonal/>
    </border>
    <border>
      <left style="thick">
        <color indexed="8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ck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ck">
        <color indexed="8"/>
      </top>
      <bottom style="thin">
        <color indexed="9"/>
      </bottom>
      <diagonal/>
    </border>
    <border>
      <left style="thin">
        <color indexed="9"/>
      </left>
      <right style="thick">
        <color indexed="8"/>
      </right>
      <top style="thick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8"/>
      </bottom>
      <diagonal/>
    </border>
    <border>
      <left style="thin">
        <color indexed="9"/>
      </left>
      <right style="thick">
        <color indexed="8"/>
      </right>
      <top style="thin">
        <color indexed="9"/>
      </top>
      <bottom style="thick">
        <color indexed="8"/>
      </bottom>
      <diagonal/>
    </border>
    <border>
      <left style="thick">
        <color indexed="8"/>
      </left>
      <right style="thin">
        <color indexed="9"/>
      </right>
      <top style="thick">
        <color indexed="8"/>
      </top>
      <bottom style="thin">
        <color indexed="9"/>
      </bottom>
      <diagonal/>
    </border>
    <border>
      <left style="thick">
        <color indexed="8"/>
      </left>
      <right style="thin">
        <color indexed="9"/>
      </right>
      <top style="thin">
        <color indexed="9"/>
      </top>
      <bottom style="thick">
        <color indexed="8"/>
      </bottom>
      <diagonal/>
    </border>
    <border>
      <left style="thick">
        <color indexed="8"/>
      </left>
      <right style="thin">
        <color indexed="9"/>
      </right>
      <top style="thick">
        <color indexed="8"/>
      </top>
      <bottom style="thick">
        <color indexed="8"/>
      </bottom>
      <diagonal/>
    </border>
    <border>
      <left style="thin">
        <color indexed="9"/>
      </left>
      <right style="thin">
        <color indexed="9"/>
      </right>
      <top style="thick">
        <color indexed="8"/>
      </top>
      <bottom style="thick">
        <color indexed="8"/>
      </bottom>
      <diagonal/>
    </border>
    <border>
      <left style="thin">
        <color indexed="9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9"/>
      </top>
      <bottom style="thin">
        <color indexed="9"/>
      </bottom>
      <diagonal/>
    </border>
    <border>
      <left style="thick">
        <color indexed="8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ck">
        <color indexed="8"/>
      </right>
      <top/>
      <bottom style="thin">
        <color indexed="9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/>
      <top style="medium">
        <color indexed="8"/>
      </top>
      <bottom style="medium">
        <color indexed="8"/>
      </bottom>
      <diagonal/>
    </border>
    <border>
      <left/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ck">
        <color indexed="8"/>
      </left>
      <right style="thin">
        <color indexed="9"/>
      </right>
      <top/>
      <bottom style="thick">
        <color indexed="8"/>
      </bottom>
      <diagonal/>
    </border>
    <border>
      <left style="thin">
        <color indexed="9"/>
      </left>
      <right style="thin">
        <color indexed="9"/>
      </right>
      <top/>
      <bottom style="thick">
        <color indexed="8"/>
      </bottom>
      <diagonal/>
    </border>
    <border>
      <left style="thin">
        <color indexed="9"/>
      </left>
      <right/>
      <top/>
      <bottom style="thick">
        <color indexed="8"/>
      </bottom>
      <diagonal/>
    </border>
    <border>
      <left style="thin">
        <color indexed="9"/>
      </left>
      <right style="thick">
        <color indexed="8"/>
      </right>
      <top/>
      <bottom style="thick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ck">
        <color indexed="8"/>
      </bottom>
      <diagonal/>
    </border>
  </borders>
  <cellStyleXfs count="1">
    <xf numFmtId="0" fontId="0" fillId="0" borderId="0"/>
  </cellStyleXfs>
  <cellXfs count="153">
    <xf numFmtId="0" fontId="0" fillId="0" borderId="0" xfId="0"/>
    <xf numFmtId="49" fontId="4" fillId="2" borderId="8" xfId="0" applyNumberFormat="1" applyFont="1" applyFill="1" applyBorder="1" applyAlignment="1">
      <alignment horizontal="center" vertical="top" wrapText="1"/>
    </xf>
    <xf numFmtId="0" fontId="4" fillId="2" borderId="8" xfId="0" applyNumberFormat="1" applyFont="1" applyFill="1" applyBorder="1" applyAlignment="1">
      <alignment horizontal="center" vertical="top" wrapText="1"/>
    </xf>
    <xf numFmtId="49" fontId="4" fillId="2" borderId="9" xfId="0" applyNumberFormat="1" applyFont="1" applyFill="1" applyBorder="1" applyAlignment="1">
      <alignment horizontal="center" vertical="top"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/>
    <xf numFmtId="0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164" fontId="9" fillId="0" borderId="4" xfId="0" applyNumberFormat="1" applyFont="1" applyBorder="1" applyAlignment="1">
      <alignment vertical="top"/>
    </xf>
    <xf numFmtId="0" fontId="9" fillId="0" borderId="4" xfId="0" applyFont="1" applyBorder="1" applyAlignment="1">
      <alignment vertical="top"/>
    </xf>
    <xf numFmtId="164" fontId="9" fillId="0" borderId="4" xfId="0" applyNumberFormat="1" applyFont="1" applyBorder="1" applyAlignment="1">
      <alignment vertical="top"/>
    </xf>
    <xf numFmtId="8" fontId="9" fillId="0" borderId="4" xfId="0" applyNumberFormat="1" applyFont="1" applyBorder="1" applyAlignment="1">
      <alignment vertical="top" wrapText="1"/>
    </xf>
    <xf numFmtId="164" fontId="9" fillId="0" borderId="4" xfId="0" applyNumberFormat="1" applyFont="1" applyBorder="1" applyAlignment="1">
      <alignment vertical="top"/>
    </xf>
    <xf numFmtId="164" fontId="10" fillId="0" borderId="4" xfId="0" applyNumberFormat="1" applyFont="1" applyBorder="1" applyAlignment="1">
      <alignment vertical="top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/>
    <xf numFmtId="49" fontId="5" fillId="3" borderId="14" xfId="0" applyNumberFormat="1" applyFont="1" applyFill="1" applyBorder="1" applyAlignment="1">
      <alignment vertical="top" wrapText="1"/>
    </xf>
    <xf numFmtId="164" fontId="5" fillId="3" borderId="13" xfId="0" applyNumberFormat="1" applyFont="1" applyFill="1" applyBorder="1" applyAlignment="1">
      <alignment vertical="top" wrapText="1"/>
    </xf>
    <xf numFmtId="164" fontId="5" fillId="3" borderId="14" xfId="0" applyNumberFormat="1" applyFont="1" applyFill="1" applyBorder="1" applyAlignment="1">
      <alignment vertical="top" wrapText="1"/>
    </xf>
    <xf numFmtId="164" fontId="5" fillId="3" borderId="8" xfId="0" applyNumberFormat="1" applyFont="1" applyFill="1" applyBorder="1" applyAlignment="1">
      <alignment vertical="top" wrapText="1"/>
    </xf>
    <xf numFmtId="49" fontId="4" fillId="3" borderId="14" xfId="0" applyNumberFormat="1" applyFont="1" applyFill="1" applyBorder="1" applyAlignment="1">
      <alignment vertical="top" wrapText="1"/>
    </xf>
    <xf numFmtId="164" fontId="4" fillId="3" borderId="14" xfId="0" applyNumberFormat="1" applyFont="1" applyFill="1" applyBorder="1" applyAlignment="1">
      <alignment vertical="top" wrapText="1"/>
    </xf>
    <xf numFmtId="49" fontId="7" fillId="3" borderId="14" xfId="0" applyNumberFormat="1" applyFont="1" applyFill="1" applyBorder="1" applyAlignment="1">
      <alignment vertical="top" wrapText="1"/>
    </xf>
    <xf numFmtId="49" fontId="5" fillId="3" borderId="13" xfId="0" applyNumberFormat="1" applyFont="1" applyFill="1" applyBorder="1" applyAlignment="1">
      <alignment vertical="top" wrapText="1"/>
    </xf>
    <xf numFmtId="49" fontId="4" fillId="3" borderId="12" xfId="0" applyNumberFormat="1" applyFont="1" applyFill="1" applyBorder="1" applyAlignment="1">
      <alignment vertical="top" wrapText="1"/>
    </xf>
    <xf numFmtId="164" fontId="5" fillId="3" borderId="12" xfId="0" applyNumberFormat="1" applyFont="1" applyFill="1" applyBorder="1" applyAlignment="1">
      <alignment vertical="top" wrapText="1"/>
    </xf>
    <xf numFmtId="49" fontId="5" fillId="3" borderId="12" xfId="0" applyNumberFormat="1" applyFont="1" applyFill="1" applyBorder="1" applyAlignment="1">
      <alignment vertical="top" wrapText="1"/>
    </xf>
    <xf numFmtId="164" fontId="5" fillId="3" borderId="12" xfId="0" applyNumberFormat="1" applyFont="1" applyFill="1" applyBorder="1" applyAlignment="1">
      <alignment vertical="center" wrapText="1"/>
    </xf>
    <xf numFmtId="164" fontId="5" fillId="3" borderId="15" xfId="0" applyNumberFormat="1" applyFont="1" applyFill="1" applyBorder="1" applyAlignment="1">
      <alignment vertical="top" wrapText="1"/>
    </xf>
    <xf numFmtId="164" fontId="4" fillId="3" borderId="12" xfId="0" applyNumberFormat="1" applyFont="1" applyFill="1" applyBorder="1" applyAlignment="1">
      <alignment vertical="top" wrapText="1"/>
    </xf>
    <xf numFmtId="0" fontId="4" fillId="3" borderId="12" xfId="0" applyFont="1" applyFill="1" applyBorder="1" applyAlignment="1">
      <alignment vertical="top" wrapText="1"/>
    </xf>
    <xf numFmtId="0" fontId="0" fillId="3" borderId="15" xfId="0" applyFont="1" applyFill="1" applyBorder="1" applyAlignment="1">
      <alignment vertical="top" wrapText="1"/>
    </xf>
    <xf numFmtId="49" fontId="4" fillId="3" borderId="5" xfId="0" applyNumberFormat="1" applyFont="1" applyFill="1" applyBorder="1" applyAlignment="1">
      <alignment vertical="top" wrapText="1"/>
    </xf>
    <xf numFmtId="164" fontId="5" fillId="3" borderId="6" xfId="0" applyNumberFormat="1" applyFont="1" applyFill="1" applyBorder="1" applyAlignment="1">
      <alignment vertical="top" wrapText="1"/>
    </xf>
    <xf numFmtId="164" fontId="5" fillId="3" borderId="7" xfId="0" applyNumberFormat="1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164" fontId="5" fillId="3" borderId="2" xfId="0" applyNumberFormat="1" applyFont="1" applyFill="1" applyBorder="1" applyAlignment="1">
      <alignment vertical="top" wrapText="1"/>
    </xf>
    <xf numFmtId="164" fontId="5" fillId="3" borderId="3" xfId="0" applyNumberFormat="1" applyFont="1" applyFill="1" applyBorder="1" applyAlignment="1">
      <alignment vertical="top" wrapText="1"/>
    </xf>
    <xf numFmtId="164" fontId="4" fillId="3" borderId="2" xfId="0" applyNumberFormat="1" applyFont="1" applyFill="1" applyBorder="1" applyAlignment="1">
      <alignment vertical="top" wrapText="1"/>
    </xf>
    <xf numFmtId="164" fontId="4" fillId="3" borderId="3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0" borderId="0" xfId="0" applyFill="1"/>
    <xf numFmtId="0" fontId="0" fillId="4" borderId="0" xfId="0" applyFill="1"/>
    <xf numFmtId="0" fontId="1" fillId="4" borderId="0" xfId="0" applyFont="1" applyFill="1"/>
    <xf numFmtId="49" fontId="11" fillId="4" borderId="29" xfId="0" applyNumberFormat="1" applyFont="1" applyFill="1" applyBorder="1" applyAlignment="1"/>
    <xf numFmtId="0" fontId="0" fillId="4" borderId="25" xfId="0" applyNumberFormat="1" applyFont="1" applyFill="1" applyBorder="1" applyAlignment="1"/>
    <xf numFmtId="0" fontId="0" fillId="4" borderId="26" xfId="0" applyNumberFormat="1" applyFont="1" applyFill="1" applyBorder="1" applyAlignment="1"/>
    <xf numFmtId="49" fontId="11" fillId="4" borderId="30" xfId="0" applyNumberFormat="1" applyFont="1" applyFill="1" applyBorder="1" applyAlignment="1"/>
    <xf numFmtId="0" fontId="0" fillId="4" borderId="27" xfId="0" applyNumberFormat="1" applyFont="1" applyFill="1" applyBorder="1" applyAlignment="1"/>
    <xf numFmtId="0" fontId="11" fillId="4" borderId="27" xfId="0" applyNumberFormat="1" applyFont="1" applyFill="1" applyBorder="1" applyAlignment="1">
      <alignment horizontal="center"/>
    </xf>
    <xf numFmtId="0" fontId="11" fillId="4" borderId="28" xfId="0" applyNumberFormat="1" applyFont="1" applyFill="1" applyBorder="1" applyAlignment="1">
      <alignment horizontal="center"/>
    </xf>
    <xf numFmtId="49" fontId="0" fillId="4" borderId="29" xfId="0" applyNumberFormat="1" applyFont="1" applyFill="1" applyBorder="1" applyAlignment="1">
      <alignment vertical="top" wrapText="1"/>
    </xf>
    <xf numFmtId="0" fontId="0" fillId="4" borderId="25" xfId="0" applyNumberFormat="1" applyFont="1" applyFill="1" applyBorder="1" applyAlignment="1">
      <alignment vertical="top"/>
    </xf>
    <xf numFmtId="164" fontId="0" fillId="4" borderId="25" xfId="0" applyNumberFormat="1" applyFont="1" applyFill="1" applyBorder="1" applyAlignment="1">
      <alignment horizontal="right" vertical="top"/>
    </xf>
    <xf numFmtId="164" fontId="0" fillId="4" borderId="26" xfId="0" applyNumberFormat="1" applyFont="1" applyFill="1" applyBorder="1" applyAlignment="1">
      <alignment horizontal="right" vertical="top"/>
    </xf>
    <xf numFmtId="49" fontId="0" fillId="4" borderId="22" xfId="0" applyNumberFormat="1" applyFont="1" applyFill="1" applyBorder="1" applyAlignment="1">
      <alignment vertical="top" wrapText="1"/>
    </xf>
    <xf numFmtId="0" fontId="0" fillId="4" borderId="23" xfId="0" applyNumberFormat="1" applyFont="1" applyFill="1" applyBorder="1" applyAlignment="1">
      <alignment vertical="top"/>
    </xf>
    <xf numFmtId="4" fontId="0" fillId="4" borderId="23" xfId="0" applyNumberFormat="1" applyFont="1" applyFill="1" applyBorder="1" applyAlignment="1">
      <alignment horizontal="right" vertical="top"/>
    </xf>
    <xf numFmtId="4" fontId="0" fillId="4" borderId="24" xfId="0" applyNumberFormat="1" applyFont="1" applyFill="1" applyBorder="1" applyAlignment="1">
      <alignment horizontal="right" vertical="top"/>
    </xf>
    <xf numFmtId="49" fontId="0" fillId="4" borderId="19" xfId="0" applyNumberFormat="1" applyFont="1" applyFill="1" applyBorder="1" applyAlignment="1">
      <alignment vertical="top" wrapText="1"/>
    </xf>
    <xf numFmtId="0" fontId="0" fillId="4" borderId="20" xfId="0" applyNumberFormat="1" applyFont="1" applyFill="1" applyBorder="1" applyAlignment="1">
      <alignment vertical="top"/>
    </xf>
    <xf numFmtId="4" fontId="0" fillId="4" borderId="20" xfId="0" applyNumberFormat="1" applyFont="1" applyFill="1" applyBorder="1" applyAlignment="1">
      <alignment horizontal="right" vertical="top"/>
    </xf>
    <xf numFmtId="4" fontId="0" fillId="4" borderId="21" xfId="0" applyNumberFormat="1" applyFont="1" applyFill="1" applyBorder="1" applyAlignment="1">
      <alignment horizontal="right" vertical="top"/>
    </xf>
    <xf numFmtId="49" fontId="0" fillId="4" borderId="16" xfId="0" applyNumberFormat="1" applyFont="1" applyFill="1" applyBorder="1" applyAlignment="1">
      <alignment wrapText="1"/>
    </xf>
    <xf numFmtId="0" fontId="0" fillId="4" borderId="17" xfId="0" applyNumberFormat="1" applyFont="1" applyFill="1" applyBorder="1" applyAlignment="1"/>
    <xf numFmtId="4" fontId="0" fillId="4" borderId="17" xfId="0" applyNumberFormat="1" applyFont="1" applyFill="1" applyBorder="1" applyAlignment="1">
      <alignment horizontal="right" vertical="top"/>
    </xf>
    <xf numFmtId="4" fontId="0" fillId="4" borderId="18" xfId="0" applyNumberFormat="1" applyFont="1" applyFill="1" applyBorder="1" applyAlignment="1">
      <alignment horizontal="right" vertical="top"/>
    </xf>
    <xf numFmtId="0" fontId="0" fillId="4" borderId="23" xfId="0" applyNumberFormat="1" applyFont="1" applyFill="1" applyBorder="1" applyAlignment="1"/>
    <xf numFmtId="0" fontId="0" fillId="4" borderId="27" xfId="0" applyNumberFormat="1" applyFont="1" applyFill="1" applyBorder="1" applyAlignment="1">
      <alignment vertical="top"/>
    </xf>
    <xf numFmtId="4" fontId="0" fillId="4" borderId="28" xfId="0" applyNumberFormat="1" applyFont="1" applyFill="1" applyBorder="1" applyAlignment="1">
      <alignment horizontal="right" vertical="top"/>
    </xf>
    <xf numFmtId="49" fontId="11" fillId="4" borderId="19" xfId="0" applyNumberFormat="1" applyFont="1" applyFill="1" applyBorder="1" applyAlignment="1">
      <alignment vertical="top"/>
    </xf>
    <xf numFmtId="0" fontId="11" fillId="4" borderId="20" xfId="0" applyNumberFormat="1" applyFont="1" applyFill="1" applyBorder="1" applyAlignment="1"/>
    <xf numFmtId="0" fontId="0" fillId="4" borderId="16" xfId="0" applyNumberFormat="1" applyFont="1" applyFill="1" applyBorder="1" applyAlignment="1"/>
    <xf numFmtId="0" fontId="0" fillId="4" borderId="18" xfId="0" applyNumberFormat="1" applyFont="1" applyFill="1" applyBorder="1" applyAlignment="1"/>
    <xf numFmtId="49" fontId="11" fillId="4" borderId="16" xfId="0" applyNumberFormat="1" applyFont="1" applyFill="1" applyBorder="1" applyAlignment="1"/>
    <xf numFmtId="0" fontId="11" fillId="4" borderId="17" xfId="0" applyNumberFormat="1" applyFont="1" applyFill="1" applyBorder="1" applyAlignment="1"/>
    <xf numFmtId="164" fontId="0" fillId="4" borderId="17" xfId="0" applyNumberFormat="1" applyFont="1" applyFill="1" applyBorder="1" applyAlignment="1">
      <alignment horizontal="right" vertical="top"/>
    </xf>
    <xf numFmtId="164" fontId="0" fillId="4" borderId="18" xfId="0" applyNumberFormat="1" applyFont="1" applyFill="1" applyBorder="1" applyAlignment="1">
      <alignment horizontal="right" vertical="top"/>
    </xf>
    <xf numFmtId="49" fontId="0" fillId="4" borderId="16" xfId="0" applyNumberFormat="1" applyFont="1" applyFill="1" applyBorder="1" applyAlignment="1"/>
    <xf numFmtId="165" fontId="0" fillId="4" borderId="17" xfId="0" applyNumberFormat="1" applyFont="1" applyFill="1" applyBorder="1" applyAlignment="1">
      <alignment horizontal="right"/>
    </xf>
    <xf numFmtId="165" fontId="0" fillId="4" borderId="18" xfId="0" applyNumberFormat="1" applyFont="1" applyFill="1" applyBorder="1" applyAlignment="1">
      <alignment horizontal="right"/>
    </xf>
    <xf numFmtId="49" fontId="0" fillId="4" borderId="22" xfId="0" applyNumberFormat="1" applyFont="1" applyFill="1" applyBorder="1" applyAlignment="1"/>
    <xf numFmtId="4" fontId="12" fillId="4" borderId="23" xfId="0" applyNumberFormat="1" applyFont="1" applyFill="1" applyBorder="1" applyAlignment="1">
      <alignment horizontal="right"/>
    </xf>
    <xf numFmtId="4" fontId="0" fillId="4" borderId="24" xfId="0" applyNumberFormat="1" applyFont="1" applyFill="1" applyBorder="1" applyAlignment="1">
      <alignment horizontal="right"/>
    </xf>
    <xf numFmtId="49" fontId="11" fillId="4" borderId="19" xfId="0" applyNumberFormat="1" applyFont="1" applyFill="1" applyBorder="1" applyAlignment="1"/>
    <xf numFmtId="164" fontId="11" fillId="4" borderId="20" xfId="0" applyNumberFormat="1" applyFont="1" applyFill="1" applyBorder="1" applyAlignment="1">
      <alignment horizontal="right"/>
    </xf>
    <xf numFmtId="164" fontId="11" fillId="4" borderId="21" xfId="0" applyNumberFormat="1" applyFont="1" applyFill="1" applyBorder="1" applyAlignment="1">
      <alignment horizontal="right"/>
    </xf>
    <xf numFmtId="4" fontId="0" fillId="4" borderId="17" xfId="0" applyNumberFormat="1" applyFont="1" applyFill="1" applyBorder="1" applyAlignment="1">
      <alignment horizontal="right"/>
    </xf>
    <xf numFmtId="4" fontId="0" fillId="4" borderId="18" xfId="0" applyNumberFormat="1" applyFont="1" applyFill="1" applyBorder="1" applyAlignment="1">
      <alignment horizontal="right"/>
    </xf>
    <xf numFmtId="166" fontId="0" fillId="4" borderId="17" xfId="0" applyNumberFormat="1" applyFont="1" applyFill="1" applyBorder="1" applyAlignment="1"/>
    <xf numFmtId="165" fontId="0" fillId="4" borderId="18" xfId="0" applyNumberFormat="1" applyFont="1" applyFill="1" applyBorder="1" applyAlignment="1"/>
    <xf numFmtId="164" fontId="0" fillId="4" borderId="17" xfId="0" applyNumberFormat="1" applyFont="1" applyFill="1" applyBorder="1" applyAlignment="1"/>
    <xf numFmtId="49" fontId="0" fillId="4" borderId="18" xfId="0" applyNumberFormat="1" applyFont="1" applyFill="1" applyBorder="1" applyAlignment="1">
      <alignment horizontal="right"/>
    </xf>
    <xf numFmtId="44" fontId="0" fillId="4" borderId="17" xfId="0" applyNumberFormat="1" applyFont="1" applyFill="1" applyBorder="1" applyAlignment="1"/>
    <xf numFmtId="166" fontId="0" fillId="4" borderId="18" xfId="0" applyNumberFormat="1" applyFont="1" applyFill="1" applyBorder="1" applyAlignment="1"/>
    <xf numFmtId="0" fontId="0" fillId="4" borderId="17" xfId="0" applyFont="1" applyFill="1" applyBorder="1" applyAlignment="1"/>
    <xf numFmtId="49" fontId="0" fillId="4" borderId="17" xfId="0" applyNumberFormat="1" applyFont="1" applyFill="1" applyBorder="1" applyAlignment="1">
      <alignment horizontal="right"/>
    </xf>
    <xf numFmtId="166" fontId="11" fillId="4" borderId="17" xfId="0" applyNumberFormat="1" applyFont="1" applyFill="1" applyBorder="1" applyAlignment="1"/>
    <xf numFmtId="166" fontId="11" fillId="4" borderId="18" xfId="0" applyNumberFormat="1" applyFont="1" applyFill="1" applyBorder="1" applyAlignment="1"/>
    <xf numFmtId="0" fontId="11" fillId="4" borderId="16" xfId="0" applyNumberFormat="1" applyFont="1" applyFill="1" applyBorder="1" applyAlignment="1"/>
    <xf numFmtId="4" fontId="11" fillId="4" borderId="18" xfId="0" applyNumberFormat="1" applyFont="1" applyFill="1" applyBorder="1" applyAlignment="1"/>
    <xf numFmtId="164" fontId="11" fillId="4" borderId="17" xfId="0" applyNumberFormat="1" applyFont="1" applyFill="1" applyBorder="1" applyAlignment="1"/>
    <xf numFmtId="164" fontId="11" fillId="4" borderId="28" xfId="0" applyNumberFormat="1" applyFont="1" applyFill="1" applyBorder="1" applyAlignment="1"/>
    <xf numFmtId="49" fontId="11" fillId="4" borderId="31" xfId="0" applyNumberFormat="1" applyFont="1" applyFill="1" applyBorder="1" applyAlignment="1"/>
    <xf numFmtId="0" fontId="0" fillId="4" borderId="32" xfId="0" applyNumberFormat="1" applyFont="1" applyFill="1" applyBorder="1" applyAlignment="1"/>
    <xf numFmtId="0" fontId="0" fillId="4" borderId="33" xfId="0" applyNumberFormat="1" applyFont="1" applyFill="1" applyBorder="1" applyAlignment="1"/>
    <xf numFmtId="0" fontId="11" fillId="4" borderId="32" xfId="0" applyFont="1" applyFill="1" applyBorder="1" applyAlignment="1">
      <alignment horizontal="left" indent="2"/>
    </xf>
    <xf numFmtId="0" fontId="11" fillId="4" borderId="32" xfId="0" applyFont="1" applyFill="1" applyBorder="1" applyAlignment="1">
      <alignment horizontal="center"/>
    </xf>
    <xf numFmtId="0" fontId="11" fillId="4" borderId="38" xfId="0" applyNumberFormat="1" applyFont="1" applyFill="1" applyBorder="1" applyAlignment="1">
      <alignment horizontal="left" indent="2"/>
    </xf>
    <xf numFmtId="49" fontId="0" fillId="4" borderId="35" xfId="0" applyNumberFormat="1" applyFont="1" applyFill="1" applyBorder="1" applyAlignment="1"/>
    <xf numFmtId="0" fontId="0" fillId="4" borderId="36" xfId="0" applyNumberFormat="1" applyFont="1" applyFill="1" applyBorder="1" applyAlignment="1"/>
    <xf numFmtId="164" fontId="0" fillId="4" borderId="36" xfId="0" applyNumberFormat="1" applyFont="1" applyFill="1" applyBorder="1" applyAlignment="1"/>
    <xf numFmtId="164" fontId="0" fillId="4" borderId="37" xfId="0" applyNumberFormat="1" applyFont="1" applyFill="1" applyBorder="1" applyAlignment="1"/>
    <xf numFmtId="2" fontId="0" fillId="4" borderId="17" xfId="0" applyNumberFormat="1" applyFont="1" applyFill="1" applyBorder="1" applyAlignment="1"/>
    <xf numFmtId="2" fontId="0" fillId="4" borderId="34" xfId="0" applyNumberFormat="1" applyFont="1" applyFill="1" applyBorder="1" applyAlignment="1"/>
    <xf numFmtId="4" fontId="0" fillId="4" borderId="17" xfId="0" applyNumberFormat="1" applyFont="1" applyFill="1" applyBorder="1" applyAlignment="1"/>
    <xf numFmtId="4" fontId="0" fillId="4" borderId="34" xfId="0" applyNumberFormat="1" applyFont="1" applyFill="1" applyBorder="1" applyAlignment="1"/>
    <xf numFmtId="2" fontId="0" fillId="4" borderId="23" xfId="0" applyNumberFormat="1" applyFont="1" applyFill="1" applyBorder="1" applyAlignment="1"/>
    <xf numFmtId="2" fontId="0" fillId="4" borderId="42" xfId="0" applyNumberFormat="1" applyFont="1" applyFill="1" applyBorder="1" applyAlignment="1"/>
    <xf numFmtId="2" fontId="0" fillId="4" borderId="39" xfId="0" applyNumberFormat="1" applyFont="1" applyFill="1" applyBorder="1" applyAlignment="1"/>
    <xf numFmtId="49" fontId="0" fillId="4" borderId="22" xfId="0" applyNumberFormat="1" applyFill="1" applyBorder="1" applyAlignment="1"/>
    <xf numFmtId="164" fontId="1" fillId="4" borderId="40" xfId="0" applyNumberFormat="1" applyFont="1" applyFill="1" applyBorder="1" applyAlignment="1"/>
    <xf numFmtId="164" fontId="1" fillId="4" borderId="4" xfId="0" applyNumberFormat="1" applyFont="1" applyFill="1" applyBorder="1" applyAlignment="1"/>
    <xf numFmtId="164" fontId="1" fillId="4" borderId="41" xfId="0" applyNumberFormat="1" applyFont="1" applyFill="1" applyBorder="1" applyAlignment="1"/>
    <xf numFmtId="49" fontId="0" fillId="4" borderId="43" xfId="0" applyNumberFormat="1" applyFont="1" applyFill="1" applyBorder="1" applyAlignment="1"/>
    <xf numFmtId="0" fontId="0" fillId="4" borderId="44" xfId="0" applyNumberFormat="1" applyFont="1" applyFill="1" applyBorder="1" applyAlignment="1"/>
    <xf numFmtId="167" fontId="11" fillId="4" borderId="45" xfId="0" applyNumberFormat="1" applyFont="1" applyFill="1" applyBorder="1" applyAlignment="1"/>
    <xf numFmtId="167" fontId="11" fillId="4" borderId="46" xfId="0" applyNumberFormat="1" applyFont="1" applyFill="1" applyBorder="1" applyAlignment="1"/>
    <xf numFmtId="4" fontId="0" fillId="4" borderId="27" xfId="0" applyNumberFormat="1" applyFont="1" applyFill="1" applyBorder="1" applyAlignment="1">
      <alignment horizontal="right"/>
    </xf>
    <xf numFmtId="49" fontId="0" fillId="4" borderId="29" xfId="0" applyNumberFormat="1" applyFont="1" applyFill="1" applyBorder="1" applyAlignment="1"/>
    <xf numFmtId="164" fontId="0" fillId="4" borderId="25" xfId="0" applyNumberFormat="1" applyFont="1" applyFill="1" applyBorder="1" applyAlignment="1"/>
    <xf numFmtId="4" fontId="0" fillId="4" borderId="26" xfId="0" applyNumberFormat="1" applyFont="1" applyFill="1" applyBorder="1" applyAlignment="1">
      <alignment horizontal="right"/>
    </xf>
    <xf numFmtId="165" fontId="0" fillId="4" borderId="17" xfId="0" applyNumberFormat="1" applyFont="1" applyFill="1" applyBorder="1" applyAlignment="1"/>
    <xf numFmtId="4" fontId="0" fillId="4" borderId="23" xfId="0" applyNumberFormat="1" applyFont="1" applyFill="1" applyBorder="1" applyAlignment="1"/>
    <xf numFmtId="49" fontId="12" fillId="4" borderId="16" xfId="0" applyNumberFormat="1" applyFont="1" applyFill="1" applyBorder="1" applyAlignment="1"/>
    <xf numFmtId="164" fontId="0" fillId="4" borderId="20" xfId="0" applyNumberFormat="1" applyFont="1" applyFill="1" applyBorder="1" applyAlignment="1"/>
    <xf numFmtId="0" fontId="0" fillId="4" borderId="18" xfId="0" applyNumberFormat="1" applyFont="1" applyFill="1" applyBorder="1" applyAlignment="1">
      <alignment horizontal="right"/>
    </xf>
    <xf numFmtId="166" fontId="0" fillId="4" borderId="23" xfId="0" applyNumberFormat="1" applyFont="1" applyFill="1" applyBorder="1" applyAlignment="1"/>
    <xf numFmtId="0" fontId="11" fillId="4" borderId="27" xfId="0" applyNumberFormat="1" applyFont="1" applyFill="1" applyBorder="1" applyAlignment="1"/>
    <xf numFmtId="164" fontId="11" fillId="4" borderId="47" xfId="0" applyNumberFormat="1" applyFont="1" applyFill="1" applyBorder="1" applyAlignment="1"/>
    <xf numFmtId="0" fontId="0" fillId="4" borderId="28" xfId="0" applyNumberFormat="1" applyFont="1" applyFill="1" applyBorder="1" applyAlignment="1"/>
    <xf numFmtId="0" fontId="0" fillId="4" borderId="0" xfId="0" applyFill="1" applyAlignment="1">
      <alignment wrapText="1"/>
    </xf>
    <xf numFmtId="49" fontId="3" fillId="4" borderId="10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4:F12"/>
  <sheetViews>
    <sheetView view="pageLayout" workbookViewId="0">
      <selection activeCell="E13" sqref="E13"/>
    </sheetView>
  </sheetViews>
  <sheetFormatPr baseColWidth="10" defaultRowHeight="13" x14ac:dyDescent="0.15"/>
  <cols>
    <col min="6" max="6" width="15.6640625" customWidth="1"/>
  </cols>
  <sheetData>
    <row r="4" spans="1:6" x14ac:dyDescent="0.15">
      <c r="A4" s="23" t="s">
        <v>22</v>
      </c>
      <c r="B4" s="23" t="s">
        <v>23</v>
      </c>
      <c r="C4" s="23"/>
      <c r="D4" s="23"/>
      <c r="E4" s="23"/>
      <c r="F4" s="23"/>
    </row>
    <row r="5" spans="1:6" x14ac:dyDescent="0.15">
      <c r="A5" s="23"/>
      <c r="B5" s="23"/>
      <c r="C5" s="23"/>
      <c r="D5" s="23"/>
      <c r="E5" s="23"/>
      <c r="F5" s="23"/>
    </row>
    <row r="6" spans="1:6" x14ac:dyDescent="0.15">
      <c r="A6" s="23" t="s">
        <v>24</v>
      </c>
      <c r="B6" s="23" t="s">
        <v>25</v>
      </c>
      <c r="C6" s="23"/>
      <c r="D6" s="23"/>
      <c r="E6" s="23"/>
      <c r="F6" s="23"/>
    </row>
    <row r="7" spans="1:6" x14ac:dyDescent="0.15">
      <c r="A7" s="23"/>
      <c r="B7" s="23"/>
      <c r="C7" s="23"/>
      <c r="D7" s="23"/>
      <c r="E7" s="23"/>
      <c r="F7" s="23"/>
    </row>
    <row r="8" spans="1:6" x14ac:dyDescent="0.15">
      <c r="A8" s="23" t="s">
        <v>26</v>
      </c>
      <c r="B8" s="23" t="s">
        <v>27</v>
      </c>
      <c r="C8" s="23"/>
      <c r="D8" s="23"/>
      <c r="E8" s="23"/>
      <c r="F8" s="23"/>
    </row>
    <row r="9" spans="1:6" x14ac:dyDescent="0.15">
      <c r="A9" s="23"/>
      <c r="B9" s="23"/>
      <c r="C9" s="23"/>
      <c r="D9" s="23"/>
      <c r="E9" s="23"/>
      <c r="F9" s="23"/>
    </row>
    <row r="10" spans="1:6" x14ac:dyDescent="0.15">
      <c r="A10" s="23" t="s">
        <v>28</v>
      </c>
      <c r="B10" s="23" t="s">
        <v>29</v>
      </c>
      <c r="C10" s="23"/>
    </row>
    <row r="12" spans="1:6" x14ac:dyDescent="0.15">
      <c r="A12" s="23" t="s">
        <v>31</v>
      </c>
      <c r="B12" s="23" t="s">
        <v>32</v>
      </c>
      <c r="C12" s="23"/>
      <c r="D12" s="23"/>
    </row>
  </sheetData>
  <phoneticPr fontId="2" type="noConversion"/>
  <pageMargins left="0.75" right="0.75" top="1" bottom="1" header="0.5" footer="0.5"/>
  <pageSetup paperSize="0" orientation="portrait" horizontalDpi="4294967292" verticalDpi="4294967292"/>
  <headerFooter>
    <oddHeader>&amp;C&amp;"Verdana,Bold"&amp;12 2019 Java and Jazz Financial Summary_x000D_Surf Club, New Rochelle</oddHeader>
  </headerFooter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:E36"/>
  <sheetViews>
    <sheetView view="pageLayout" workbookViewId="0">
      <selection activeCell="E2" sqref="E2"/>
    </sheetView>
  </sheetViews>
  <sheetFormatPr baseColWidth="10" defaultRowHeight="13" x14ac:dyDescent="0.15"/>
  <cols>
    <col min="1" max="1" width="13.1640625" customWidth="1"/>
    <col min="3" max="3" width="25.5" customWidth="1"/>
    <col min="4" max="4" width="12.1640625" customWidth="1"/>
    <col min="5" max="5" width="9.83203125" customWidth="1"/>
  </cols>
  <sheetData>
    <row r="1" spans="1:5" ht="19" x14ac:dyDescent="0.15">
      <c r="A1" s="151" t="s">
        <v>147</v>
      </c>
      <c r="B1" s="152"/>
      <c r="C1" s="152"/>
      <c r="D1" s="4"/>
      <c r="E1" s="4"/>
    </row>
    <row r="2" spans="1:5" ht="68" x14ac:dyDescent="0.15">
      <c r="A2" s="1" t="s">
        <v>114</v>
      </c>
      <c r="B2" s="2" t="s">
        <v>109</v>
      </c>
      <c r="C2" s="3" t="s">
        <v>146</v>
      </c>
      <c r="D2" s="6" t="s">
        <v>108</v>
      </c>
      <c r="E2" s="6" t="s">
        <v>19</v>
      </c>
    </row>
    <row r="3" spans="1:5" ht="84" x14ac:dyDescent="0.15">
      <c r="A3" s="40" t="s">
        <v>115</v>
      </c>
      <c r="B3" s="41">
        <v>25420</v>
      </c>
      <c r="C3" s="42">
        <v>29800</v>
      </c>
      <c r="D3" s="14">
        <v>26400</v>
      </c>
      <c r="E3" s="5" t="s">
        <v>112</v>
      </c>
    </row>
    <row r="4" spans="1:5" ht="17" x14ac:dyDescent="0.15">
      <c r="A4" s="43"/>
      <c r="B4" s="44"/>
      <c r="C4" s="45"/>
      <c r="D4" s="15"/>
      <c r="E4" s="4"/>
    </row>
    <row r="5" spans="1:5" ht="36" x14ac:dyDescent="0.15">
      <c r="A5" s="43" t="s">
        <v>110</v>
      </c>
      <c r="B5" s="44"/>
      <c r="C5" s="45"/>
      <c r="D5" s="15"/>
      <c r="E5" s="4"/>
    </row>
    <row r="6" spans="1:5" ht="36" x14ac:dyDescent="0.15">
      <c r="A6" s="43" t="s">
        <v>111</v>
      </c>
      <c r="B6" s="44"/>
      <c r="C6" s="45"/>
      <c r="D6" s="16">
        <v>350</v>
      </c>
      <c r="E6" s="4"/>
    </row>
    <row r="7" spans="1:5" ht="54" x14ac:dyDescent="0.15">
      <c r="A7" s="43" t="s">
        <v>117</v>
      </c>
      <c r="B7" s="44">
        <v>50</v>
      </c>
      <c r="C7" s="45">
        <v>50</v>
      </c>
      <c r="D7" s="17">
        <v>50</v>
      </c>
      <c r="E7" s="4"/>
    </row>
    <row r="8" spans="1:5" ht="54" x14ac:dyDescent="0.15">
      <c r="A8" s="43" t="s">
        <v>118</v>
      </c>
      <c r="B8" s="44">
        <v>10036.719999999999</v>
      </c>
      <c r="C8" s="45">
        <v>10036</v>
      </c>
      <c r="D8" s="18">
        <v>17250</v>
      </c>
      <c r="E8" s="4"/>
    </row>
    <row r="9" spans="1:5" ht="72" x14ac:dyDescent="0.15">
      <c r="A9" s="43" t="s">
        <v>119</v>
      </c>
      <c r="B9" s="44">
        <v>4400</v>
      </c>
      <c r="C9" s="45">
        <v>2800</v>
      </c>
      <c r="D9" s="18">
        <v>2800</v>
      </c>
      <c r="E9" s="4"/>
    </row>
    <row r="10" spans="1:5" ht="54" x14ac:dyDescent="0.15">
      <c r="A10" s="43" t="s">
        <v>120</v>
      </c>
      <c r="B10" s="44">
        <v>200</v>
      </c>
      <c r="C10" s="45">
        <v>200</v>
      </c>
      <c r="D10" s="18"/>
      <c r="E10" s="4"/>
    </row>
    <row r="11" spans="1:5" ht="54" x14ac:dyDescent="0.15">
      <c r="A11" s="43" t="s">
        <v>121</v>
      </c>
      <c r="B11" s="44">
        <v>0</v>
      </c>
      <c r="C11" s="45">
        <v>200</v>
      </c>
      <c r="D11" s="18">
        <v>400</v>
      </c>
      <c r="E11" s="4"/>
    </row>
    <row r="12" spans="1:5" ht="36" x14ac:dyDescent="0.15">
      <c r="A12" s="43" t="s">
        <v>122</v>
      </c>
      <c r="B12" s="44">
        <v>625</v>
      </c>
      <c r="C12" s="45">
        <v>700</v>
      </c>
      <c r="D12" s="18">
        <v>700</v>
      </c>
      <c r="E12" s="4"/>
    </row>
    <row r="13" spans="1:5" ht="36" x14ac:dyDescent="0.15">
      <c r="A13" s="43" t="s">
        <v>123</v>
      </c>
      <c r="B13" s="44">
        <v>1125</v>
      </c>
      <c r="C13" s="45">
        <v>2300</v>
      </c>
      <c r="D13" s="18">
        <v>2000</v>
      </c>
      <c r="E13" s="4"/>
    </row>
    <row r="14" spans="1:5" ht="90" x14ac:dyDescent="0.15">
      <c r="A14" s="43" t="s">
        <v>124</v>
      </c>
      <c r="B14" s="44">
        <v>0</v>
      </c>
      <c r="C14" s="45">
        <v>2500</v>
      </c>
      <c r="D14" s="18">
        <v>950</v>
      </c>
      <c r="E14" s="4"/>
    </row>
    <row r="15" spans="1:5" ht="18" x14ac:dyDescent="0.15">
      <c r="A15" s="43" t="s">
        <v>125</v>
      </c>
      <c r="B15" s="44">
        <v>0</v>
      </c>
      <c r="C15" s="45">
        <v>2500</v>
      </c>
      <c r="D15" s="18">
        <v>1000</v>
      </c>
      <c r="E15" s="4"/>
    </row>
    <row r="16" spans="1:5" ht="18" x14ac:dyDescent="0.15">
      <c r="A16" s="43" t="s">
        <v>126</v>
      </c>
      <c r="B16" s="44">
        <v>350</v>
      </c>
      <c r="C16" s="45">
        <v>350</v>
      </c>
      <c r="D16" s="18">
        <v>350</v>
      </c>
      <c r="E16" s="4"/>
    </row>
    <row r="17" spans="1:5" ht="54" x14ac:dyDescent="0.15">
      <c r="A17" s="43" t="s">
        <v>127</v>
      </c>
      <c r="B17" s="44">
        <v>0</v>
      </c>
      <c r="C17" s="45">
        <v>4400</v>
      </c>
      <c r="D17" s="18"/>
      <c r="E17" s="4"/>
    </row>
    <row r="18" spans="1:5" ht="18" x14ac:dyDescent="0.15">
      <c r="A18" s="43" t="s">
        <v>128</v>
      </c>
      <c r="B18" s="44">
        <v>0</v>
      </c>
      <c r="C18" s="45">
        <v>4000</v>
      </c>
      <c r="D18" s="18">
        <v>4530</v>
      </c>
      <c r="E18" s="4"/>
    </row>
    <row r="19" spans="1:5" ht="54" x14ac:dyDescent="0.15">
      <c r="A19" s="43" t="s">
        <v>129</v>
      </c>
      <c r="B19" s="44">
        <v>244</v>
      </c>
      <c r="C19" s="45">
        <v>0</v>
      </c>
      <c r="D19" s="18"/>
      <c r="E19" s="4"/>
    </row>
    <row r="20" spans="1:5" ht="90" x14ac:dyDescent="0.15">
      <c r="A20" s="43" t="s">
        <v>130</v>
      </c>
      <c r="B20" s="44">
        <v>0</v>
      </c>
      <c r="C20" s="45">
        <v>0</v>
      </c>
      <c r="D20" s="18"/>
      <c r="E20" s="4"/>
    </row>
    <row r="21" spans="1:5" ht="36" x14ac:dyDescent="0.15">
      <c r="A21" s="43" t="s">
        <v>131</v>
      </c>
      <c r="B21" s="44">
        <v>234</v>
      </c>
      <c r="C21" s="45">
        <v>300</v>
      </c>
      <c r="D21" s="18">
        <v>0</v>
      </c>
      <c r="E21" s="4"/>
    </row>
    <row r="22" spans="1:5" ht="36" x14ac:dyDescent="0.15">
      <c r="A22" s="43" t="s">
        <v>132</v>
      </c>
      <c r="B22" s="44">
        <v>31</v>
      </c>
      <c r="C22" s="45">
        <v>30</v>
      </c>
      <c r="D22" s="18">
        <v>0</v>
      </c>
      <c r="E22" s="4"/>
    </row>
    <row r="23" spans="1:5" ht="36" x14ac:dyDescent="0.15">
      <c r="A23" s="43" t="s">
        <v>133</v>
      </c>
      <c r="B23" s="44"/>
      <c r="C23" s="45">
        <v>20</v>
      </c>
      <c r="D23" s="18">
        <v>0</v>
      </c>
      <c r="E23" s="4"/>
    </row>
    <row r="24" spans="1:5" ht="54" x14ac:dyDescent="0.15">
      <c r="A24" s="43" t="s">
        <v>134</v>
      </c>
      <c r="B24" s="44">
        <v>0</v>
      </c>
      <c r="C24" s="45">
        <v>125</v>
      </c>
      <c r="D24" s="18">
        <v>125</v>
      </c>
      <c r="E24" s="4"/>
    </row>
    <row r="25" spans="1:5" ht="54" x14ac:dyDescent="0.15">
      <c r="A25" s="43" t="s">
        <v>135</v>
      </c>
      <c r="B25" s="44">
        <v>0</v>
      </c>
      <c r="C25" s="45">
        <v>0</v>
      </c>
      <c r="D25" s="18"/>
      <c r="E25" s="4"/>
    </row>
    <row r="26" spans="1:5" ht="54" x14ac:dyDescent="0.15">
      <c r="A26" s="43" t="s">
        <v>136</v>
      </c>
      <c r="B26" s="44">
        <v>0</v>
      </c>
      <c r="C26" s="45">
        <v>0</v>
      </c>
      <c r="D26" s="18"/>
      <c r="E26" s="4"/>
    </row>
    <row r="27" spans="1:5" ht="90" x14ac:dyDescent="0.15">
      <c r="A27" s="43" t="s">
        <v>137</v>
      </c>
      <c r="B27" s="44">
        <v>200</v>
      </c>
      <c r="C27" s="45">
        <v>50</v>
      </c>
      <c r="D27" s="18">
        <v>0</v>
      </c>
      <c r="E27" s="4"/>
    </row>
    <row r="28" spans="1:5" ht="18" x14ac:dyDescent="0.15">
      <c r="A28" s="43" t="s">
        <v>138</v>
      </c>
      <c r="B28" s="44">
        <v>3050</v>
      </c>
      <c r="C28" s="45">
        <v>1000</v>
      </c>
      <c r="D28" s="18">
        <v>3550</v>
      </c>
      <c r="E28" s="4"/>
    </row>
    <row r="29" spans="1:5" ht="36" x14ac:dyDescent="0.15">
      <c r="A29" s="43" t="s">
        <v>139</v>
      </c>
      <c r="B29" s="44"/>
      <c r="C29" s="45"/>
      <c r="D29" s="18"/>
      <c r="E29" s="4"/>
    </row>
    <row r="30" spans="1:5" ht="90" x14ac:dyDescent="0.15">
      <c r="A30" s="43" t="s">
        <v>140</v>
      </c>
      <c r="B30" s="44">
        <v>2775</v>
      </c>
      <c r="C30" s="45">
        <v>0</v>
      </c>
      <c r="D30" s="18">
        <v>0</v>
      </c>
      <c r="E30" s="4"/>
    </row>
    <row r="31" spans="1:5" ht="54" x14ac:dyDescent="0.15">
      <c r="A31" s="43" t="s">
        <v>141</v>
      </c>
      <c r="B31" s="44"/>
      <c r="C31" s="45">
        <v>1300</v>
      </c>
      <c r="D31" s="18">
        <v>0</v>
      </c>
      <c r="E31" s="4"/>
    </row>
    <row r="32" spans="1:5" ht="54" x14ac:dyDescent="0.15">
      <c r="A32" s="43" t="s">
        <v>142</v>
      </c>
      <c r="B32" s="46">
        <v>33357.440000000002</v>
      </c>
      <c r="C32" s="47">
        <v>32861</v>
      </c>
      <c r="D32" s="19">
        <v>34055</v>
      </c>
      <c r="E32" s="4"/>
    </row>
    <row r="33" spans="1:5" ht="17" x14ac:dyDescent="0.15">
      <c r="A33" s="48"/>
      <c r="B33" s="49"/>
      <c r="C33" s="45"/>
      <c r="D33" s="19"/>
      <c r="E33" s="4"/>
    </row>
    <row r="34" spans="1:5" ht="36" x14ac:dyDescent="0.15">
      <c r="A34" s="43" t="s">
        <v>143</v>
      </c>
      <c r="B34" s="46">
        <v>56678.16</v>
      </c>
      <c r="C34" s="47">
        <v>62661</v>
      </c>
      <c r="D34" s="19">
        <v>60455</v>
      </c>
      <c r="E34" s="4"/>
    </row>
    <row r="35" spans="1:5" ht="90" x14ac:dyDescent="0.15">
      <c r="A35" s="43" t="s">
        <v>144</v>
      </c>
      <c r="B35" s="44">
        <v>0</v>
      </c>
      <c r="C35" s="47">
        <v>1643.05</v>
      </c>
      <c r="D35" s="19">
        <v>1702.75</v>
      </c>
      <c r="E35" s="4"/>
    </row>
    <row r="36" spans="1:5" ht="90" x14ac:dyDescent="0.15">
      <c r="A36" s="43" t="s">
        <v>145</v>
      </c>
      <c r="B36" s="46">
        <v>58777.440000000002</v>
      </c>
      <c r="C36" s="47">
        <v>64304.05</v>
      </c>
      <c r="D36" s="19">
        <v>62157.75</v>
      </c>
      <c r="E36" s="4"/>
    </row>
  </sheetData>
  <mergeCells count="1">
    <mergeCell ref="A1:C1"/>
  </mergeCells>
  <phoneticPr fontId="2" type="noConversion"/>
  <pageMargins left="0.45833333333333331" right="0.75" top="1" bottom="1" header="0.5" footer="0.5"/>
  <pageSetup paperSize="0" orientation="portrait" horizontalDpi="4294967292" verticalDpi="4294967292"/>
  <headerFooter>
    <oddHeader>&amp;C&amp;"Verdana,Bold"Tab 1</oddHeader>
  </headerFooter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:D48"/>
  <sheetViews>
    <sheetView view="pageLayout" workbookViewId="0">
      <selection activeCell="D48" sqref="D48"/>
    </sheetView>
  </sheetViews>
  <sheetFormatPr baseColWidth="10" defaultRowHeight="13" x14ac:dyDescent="0.15"/>
  <cols>
    <col min="1" max="1" width="22.5" customWidth="1"/>
    <col min="2" max="2" width="13.1640625" customWidth="1"/>
    <col min="3" max="3" width="18" customWidth="1"/>
    <col min="4" max="4" width="17.6640625" customWidth="1"/>
  </cols>
  <sheetData>
    <row r="1" spans="1:4" ht="126" x14ac:dyDescent="0.15">
      <c r="A1" s="1" t="s">
        <v>148</v>
      </c>
      <c r="B1" s="1" t="s">
        <v>96</v>
      </c>
      <c r="C1" s="1" t="s">
        <v>97</v>
      </c>
      <c r="D1" s="7" t="s">
        <v>17</v>
      </c>
    </row>
    <row r="2" spans="1:4" ht="51" x14ac:dyDescent="0.15">
      <c r="A2" s="24" t="s">
        <v>149</v>
      </c>
      <c r="B2" s="25">
        <v>49170</v>
      </c>
      <c r="C2" s="26">
        <v>59670</v>
      </c>
      <c r="D2" s="12" t="s">
        <v>16</v>
      </c>
    </row>
    <row r="3" spans="1:4" ht="18" x14ac:dyDescent="0.2">
      <c r="A3" s="24" t="s">
        <v>150</v>
      </c>
      <c r="B3" s="27">
        <v>1165</v>
      </c>
      <c r="C3" s="26">
        <v>640.05999999999995</v>
      </c>
      <c r="D3" s="8"/>
    </row>
    <row r="4" spans="1:4" ht="85" x14ac:dyDescent="0.2">
      <c r="A4" s="24" t="s">
        <v>151</v>
      </c>
      <c r="B4" s="26">
        <v>1575</v>
      </c>
      <c r="C4" s="26">
        <v>9045</v>
      </c>
      <c r="D4" s="9" t="s">
        <v>0</v>
      </c>
    </row>
    <row r="5" spans="1:4" ht="64" x14ac:dyDescent="0.2">
      <c r="A5" s="24" t="s">
        <v>152</v>
      </c>
      <c r="B5" s="26">
        <v>23749</v>
      </c>
      <c r="C5" s="26">
        <v>10170.34</v>
      </c>
      <c r="D5" s="9" t="s">
        <v>18</v>
      </c>
    </row>
    <row r="6" spans="1:4" ht="18" x14ac:dyDescent="0.2">
      <c r="A6" s="24" t="s">
        <v>153</v>
      </c>
      <c r="B6" s="26">
        <v>80</v>
      </c>
      <c r="C6" s="26">
        <v>0</v>
      </c>
      <c r="D6" s="8"/>
    </row>
    <row r="7" spans="1:4" ht="54" x14ac:dyDescent="0.2">
      <c r="A7" s="24" t="s">
        <v>154</v>
      </c>
      <c r="B7" s="26">
        <v>60000</v>
      </c>
      <c r="C7" s="26">
        <v>3650</v>
      </c>
      <c r="D7" s="9" t="s">
        <v>15</v>
      </c>
    </row>
    <row r="8" spans="1:4" ht="36" x14ac:dyDescent="0.15">
      <c r="A8" s="24" t="s">
        <v>155</v>
      </c>
      <c r="B8" s="26">
        <v>800</v>
      </c>
      <c r="C8" s="26">
        <v>2625</v>
      </c>
      <c r="D8" s="13" t="s">
        <v>113</v>
      </c>
    </row>
    <row r="9" spans="1:4" ht="136" x14ac:dyDescent="0.15">
      <c r="A9" s="24" t="s">
        <v>83</v>
      </c>
      <c r="B9" s="26">
        <v>0</v>
      </c>
      <c r="C9" s="26">
        <v>12460</v>
      </c>
      <c r="D9" s="12" t="s">
        <v>82</v>
      </c>
    </row>
    <row r="10" spans="1:4" ht="17" x14ac:dyDescent="0.2">
      <c r="A10" s="28"/>
      <c r="B10" s="29"/>
      <c r="C10" s="29"/>
      <c r="D10" s="8"/>
    </row>
    <row r="11" spans="1:4" ht="18" x14ac:dyDescent="0.2">
      <c r="A11" s="28" t="s">
        <v>156</v>
      </c>
      <c r="B11" s="29">
        <v>136539</v>
      </c>
      <c r="C11" s="29">
        <v>98260.4</v>
      </c>
      <c r="D11" s="8"/>
    </row>
    <row r="12" spans="1:4" ht="28" x14ac:dyDescent="0.2">
      <c r="A12" s="30" t="s">
        <v>157</v>
      </c>
      <c r="B12" s="26"/>
      <c r="C12" s="26"/>
      <c r="D12" s="8"/>
    </row>
    <row r="13" spans="1:4" ht="68" x14ac:dyDescent="0.15">
      <c r="A13" s="31" t="s">
        <v>115</v>
      </c>
      <c r="B13" s="25">
        <v>31755.5</v>
      </c>
      <c r="C13" s="25">
        <v>33355</v>
      </c>
      <c r="D13" s="12" t="s">
        <v>81</v>
      </c>
    </row>
    <row r="14" spans="1:4" ht="18" x14ac:dyDescent="0.2">
      <c r="A14" s="32" t="s">
        <v>116</v>
      </c>
      <c r="B14" s="33"/>
      <c r="C14" s="33"/>
      <c r="D14" s="8"/>
    </row>
    <row r="15" spans="1:4" ht="18" x14ac:dyDescent="0.2">
      <c r="A15" s="34" t="s">
        <v>117</v>
      </c>
      <c r="B15" s="33">
        <v>50</v>
      </c>
      <c r="C15" s="33">
        <v>50</v>
      </c>
      <c r="D15" s="10">
        <v>50</v>
      </c>
    </row>
    <row r="16" spans="1:4" ht="36" x14ac:dyDescent="0.15">
      <c r="A16" s="34" t="s">
        <v>118</v>
      </c>
      <c r="B16" s="33">
        <v>15502.5</v>
      </c>
      <c r="C16" s="33">
        <v>7317.38</v>
      </c>
      <c r="D16" s="11"/>
    </row>
    <row r="17" spans="1:4" ht="36" x14ac:dyDescent="0.15">
      <c r="A17" s="34" t="s">
        <v>158</v>
      </c>
      <c r="B17" s="33">
        <v>587.24</v>
      </c>
      <c r="C17" s="35">
        <v>238.48</v>
      </c>
      <c r="D17" s="13" t="s">
        <v>107</v>
      </c>
    </row>
    <row r="18" spans="1:4" ht="54" x14ac:dyDescent="0.2">
      <c r="A18" s="34" t="s">
        <v>159</v>
      </c>
      <c r="B18" s="33">
        <v>1447.39</v>
      </c>
      <c r="C18" s="33">
        <v>746.94</v>
      </c>
      <c r="D18" s="8"/>
    </row>
    <row r="19" spans="1:4" ht="36" x14ac:dyDescent="0.2">
      <c r="A19" s="34" t="s">
        <v>103</v>
      </c>
      <c r="B19" s="33">
        <v>1600</v>
      </c>
      <c r="C19" s="33">
        <v>2200</v>
      </c>
      <c r="D19" s="8" t="s">
        <v>104</v>
      </c>
    </row>
    <row r="20" spans="1:4" ht="36" x14ac:dyDescent="0.2">
      <c r="A20" s="34" t="s">
        <v>120</v>
      </c>
      <c r="B20" s="33">
        <v>250</v>
      </c>
      <c r="C20" s="33">
        <v>0</v>
      </c>
      <c r="D20" s="8"/>
    </row>
    <row r="21" spans="1:4" ht="18" x14ac:dyDescent="0.2">
      <c r="A21" s="34" t="s">
        <v>99</v>
      </c>
      <c r="B21" s="33">
        <v>0</v>
      </c>
      <c r="C21" s="33">
        <v>4135</v>
      </c>
      <c r="D21" s="8"/>
    </row>
    <row r="22" spans="1:4" ht="36" x14ac:dyDescent="0.2">
      <c r="A22" s="34" t="s">
        <v>98</v>
      </c>
      <c r="B22" s="33">
        <v>700</v>
      </c>
      <c r="C22" s="33">
        <v>875</v>
      </c>
      <c r="D22" s="8"/>
    </row>
    <row r="23" spans="1:4" ht="34" x14ac:dyDescent="0.2">
      <c r="A23" s="34" t="s">
        <v>100</v>
      </c>
      <c r="B23" s="33">
        <v>495.38</v>
      </c>
      <c r="C23" s="33">
        <v>352.22</v>
      </c>
      <c r="D23" s="9" t="s">
        <v>101</v>
      </c>
    </row>
    <row r="24" spans="1:4" ht="51" x14ac:dyDescent="0.2">
      <c r="A24" s="34" t="s">
        <v>124</v>
      </c>
      <c r="B24" s="33">
        <v>3351.81</v>
      </c>
      <c r="C24" s="33">
        <v>595</v>
      </c>
      <c r="D24" s="9" t="s">
        <v>106</v>
      </c>
    </row>
    <row r="25" spans="1:4" ht="18" x14ac:dyDescent="0.2">
      <c r="A25" s="34" t="s">
        <v>125</v>
      </c>
      <c r="B25" s="33">
        <v>2972.87</v>
      </c>
      <c r="C25" s="33">
        <v>134.07</v>
      </c>
      <c r="D25" s="9" t="s">
        <v>102</v>
      </c>
    </row>
    <row r="26" spans="1:4" ht="18" x14ac:dyDescent="0.2">
      <c r="A26" s="34" t="s">
        <v>126</v>
      </c>
      <c r="B26" s="33">
        <v>100</v>
      </c>
      <c r="C26" s="33">
        <v>0</v>
      </c>
      <c r="D26" s="8"/>
    </row>
    <row r="27" spans="1:4" ht="36" x14ac:dyDescent="0.2">
      <c r="A27" s="34" t="s">
        <v>127</v>
      </c>
      <c r="B27" s="33">
        <v>0</v>
      </c>
      <c r="C27" s="33">
        <v>0</v>
      </c>
      <c r="D27" s="8"/>
    </row>
    <row r="28" spans="1:4" ht="18" x14ac:dyDescent="0.2">
      <c r="A28" s="34" t="s">
        <v>128</v>
      </c>
      <c r="B28" s="33">
        <v>0</v>
      </c>
      <c r="C28" s="33">
        <v>0</v>
      </c>
      <c r="D28" s="8"/>
    </row>
    <row r="29" spans="1:4" ht="18" x14ac:dyDescent="0.2">
      <c r="A29" s="34" t="s">
        <v>129</v>
      </c>
      <c r="B29" s="33">
        <v>0</v>
      </c>
      <c r="C29" s="33">
        <v>0</v>
      </c>
      <c r="D29" s="8"/>
    </row>
    <row r="30" spans="1:4" ht="54" x14ac:dyDescent="0.2">
      <c r="A30" s="34" t="s">
        <v>130</v>
      </c>
      <c r="B30" s="33">
        <v>0</v>
      </c>
      <c r="C30" s="33">
        <v>0</v>
      </c>
      <c r="D30" s="8"/>
    </row>
    <row r="31" spans="1:4" ht="18" x14ac:dyDescent="0.2">
      <c r="A31" s="34" t="s">
        <v>131</v>
      </c>
      <c r="B31" s="33">
        <v>234</v>
      </c>
      <c r="C31" s="33">
        <v>0</v>
      </c>
      <c r="D31" s="8"/>
    </row>
    <row r="32" spans="1:4" ht="18" x14ac:dyDescent="0.2">
      <c r="A32" s="34" t="s">
        <v>132</v>
      </c>
      <c r="B32" s="33">
        <v>0</v>
      </c>
      <c r="C32" s="33">
        <v>0</v>
      </c>
      <c r="D32" s="8"/>
    </row>
    <row r="33" spans="1:4" ht="18" x14ac:dyDescent="0.2">
      <c r="A33" s="34" t="s">
        <v>133</v>
      </c>
      <c r="B33" s="33">
        <v>0</v>
      </c>
      <c r="C33" s="33">
        <v>0</v>
      </c>
      <c r="D33" s="8"/>
    </row>
    <row r="34" spans="1:4" ht="36" x14ac:dyDescent="0.2">
      <c r="A34" s="34" t="s">
        <v>134</v>
      </c>
      <c r="B34" s="33">
        <v>0</v>
      </c>
      <c r="C34" s="33">
        <v>0</v>
      </c>
      <c r="D34" s="8"/>
    </row>
    <row r="35" spans="1:4" ht="36" x14ac:dyDescent="0.2">
      <c r="A35" s="34" t="s">
        <v>135</v>
      </c>
      <c r="B35" s="33">
        <v>0</v>
      </c>
      <c r="C35" s="33">
        <v>0</v>
      </c>
      <c r="D35" s="8"/>
    </row>
    <row r="36" spans="1:4" ht="36" x14ac:dyDescent="0.2">
      <c r="A36" s="34" t="s">
        <v>136</v>
      </c>
      <c r="B36" s="33">
        <v>0</v>
      </c>
      <c r="C36" s="33">
        <v>0</v>
      </c>
      <c r="D36" s="8"/>
    </row>
    <row r="37" spans="1:4" ht="36" x14ac:dyDescent="0.2">
      <c r="A37" s="34" t="s">
        <v>137</v>
      </c>
      <c r="B37" s="33">
        <v>0</v>
      </c>
      <c r="C37" s="33">
        <v>0</v>
      </c>
      <c r="D37" s="8"/>
    </row>
    <row r="38" spans="1:4" ht="36" x14ac:dyDescent="0.15">
      <c r="A38" s="34" t="s">
        <v>160</v>
      </c>
      <c r="B38" s="36">
        <v>1153</v>
      </c>
      <c r="C38" s="33">
        <v>162.57</v>
      </c>
      <c r="D38" s="12" t="s">
        <v>105</v>
      </c>
    </row>
    <row r="39" spans="1:4" ht="54" x14ac:dyDescent="0.2">
      <c r="A39" s="34" t="s">
        <v>140</v>
      </c>
      <c r="B39" s="33">
        <v>0</v>
      </c>
      <c r="C39" s="33">
        <v>0</v>
      </c>
      <c r="D39" s="8"/>
    </row>
    <row r="40" spans="1:4" ht="36" x14ac:dyDescent="0.2">
      <c r="A40" s="34" t="s">
        <v>141</v>
      </c>
      <c r="B40" s="33">
        <v>0</v>
      </c>
      <c r="C40" s="33">
        <v>0</v>
      </c>
      <c r="D40" s="8"/>
    </row>
    <row r="41" spans="1:4" ht="18" x14ac:dyDescent="0.2">
      <c r="A41" s="34" t="s">
        <v>161</v>
      </c>
      <c r="B41" s="33">
        <v>219.36</v>
      </c>
      <c r="C41" s="33">
        <v>0</v>
      </c>
      <c r="D41" s="8"/>
    </row>
    <row r="42" spans="1:4" ht="18" x14ac:dyDescent="0.2">
      <c r="A42" s="34" t="s">
        <v>162</v>
      </c>
      <c r="B42" s="33">
        <v>0</v>
      </c>
      <c r="C42" s="33">
        <v>0</v>
      </c>
      <c r="D42" s="8"/>
    </row>
    <row r="43" spans="1:4" ht="36" x14ac:dyDescent="0.2">
      <c r="A43" s="32" t="s">
        <v>142</v>
      </c>
      <c r="B43" s="37">
        <f>SUM(B15:B42)</f>
        <v>28663.550000000003</v>
      </c>
      <c r="C43" s="37">
        <f>SUM(C15:C42)</f>
        <v>16806.659999999996</v>
      </c>
      <c r="D43" s="8"/>
    </row>
    <row r="44" spans="1:4" ht="17" x14ac:dyDescent="0.2">
      <c r="A44" s="38"/>
      <c r="B44" s="39"/>
      <c r="C44" s="33"/>
      <c r="D44" s="8"/>
    </row>
    <row r="45" spans="1:4" ht="18" x14ac:dyDescent="0.2">
      <c r="A45" s="32" t="s">
        <v>143</v>
      </c>
      <c r="B45" s="37">
        <f>B13+B43</f>
        <v>60419.05</v>
      </c>
      <c r="C45" s="37">
        <v>50161.66</v>
      </c>
      <c r="D45" s="8"/>
    </row>
    <row r="46" spans="1:4" ht="54" x14ac:dyDescent="0.2">
      <c r="A46" s="32" t="s">
        <v>144</v>
      </c>
      <c r="B46" s="37">
        <v>700</v>
      </c>
      <c r="C46" s="37">
        <v>700</v>
      </c>
      <c r="D46" s="8"/>
    </row>
    <row r="47" spans="1:4" ht="36" x14ac:dyDescent="0.2">
      <c r="A47" s="32" t="s">
        <v>145</v>
      </c>
      <c r="B47" s="37">
        <f>B45+B46</f>
        <v>61119.05</v>
      </c>
      <c r="C47" s="37">
        <f>C45+C46</f>
        <v>50861.66</v>
      </c>
      <c r="D47" s="8"/>
    </row>
    <row r="48" spans="1:4" ht="72" x14ac:dyDescent="0.2">
      <c r="A48" s="32" t="s">
        <v>95</v>
      </c>
      <c r="B48" s="37">
        <v>75419.95</v>
      </c>
      <c r="C48" s="37">
        <v>47398.74</v>
      </c>
      <c r="D48" s="8"/>
    </row>
  </sheetData>
  <phoneticPr fontId="2" type="noConversion"/>
  <pageMargins left="0.54166666666666663" right="0.75" top="1" bottom="1" header="0.5" footer="0.5"/>
  <pageSetup paperSize="0" orientation="portrait" horizontalDpi="4294967292" verticalDpi="4294967292"/>
  <headerFooter>
    <oddHeader>&amp;C&amp;"Verdana,Bold"Tab 2: Final Revenue and Expense Report for Java and Jazz</oddHeader>
  </headerFooter>
  <legacy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E18"/>
  <sheetViews>
    <sheetView view="pageLayout" workbookViewId="0"/>
  </sheetViews>
  <sheetFormatPr baseColWidth="10" defaultRowHeight="13" x14ac:dyDescent="0.15"/>
  <cols>
    <col min="1" max="1" width="11.33203125" customWidth="1"/>
    <col min="2" max="2" width="14.1640625" customWidth="1"/>
    <col min="3" max="3" width="13.6640625" customWidth="1"/>
  </cols>
  <sheetData>
    <row r="1" spans="1:5" ht="28" x14ac:dyDescent="0.15">
      <c r="A1" s="22" t="s">
        <v>20</v>
      </c>
      <c r="B1" s="22" t="s">
        <v>40</v>
      </c>
      <c r="C1" s="22" t="s">
        <v>41</v>
      </c>
      <c r="D1" s="5"/>
      <c r="E1" s="5"/>
    </row>
    <row r="2" spans="1:5" ht="28" x14ac:dyDescent="0.15">
      <c r="A2" s="5"/>
      <c r="B2" s="22" t="s">
        <v>42</v>
      </c>
      <c r="C2" s="22" t="s">
        <v>43</v>
      </c>
      <c r="D2" s="22" t="s">
        <v>44</v>
      </c>
      <c r="E2" s="22" t="s">
        <v>45</v>
      </c>
    </row>
    <row r="3" spans="1:5" ht="56" x14ac:dyDescent="0.15">
      <c r="A3" s="5" t="s">
        <v>84</v>
      </c>
      <c r="B3" s="5" t="s">
        <v>85</v>
      </c>
      <c r="C3" s="21">
        <v>4860</v>
      </c>
      <c r="D3" s="21"/>
      <c r="E3" s="5"/>
    </row>
    <row r="4" spans="1:5" ht="28" x14ac:dyDescent="0.15">
      <c r="A4" s="5"/>
      <c r="B4" s="5" t="s">
        <v>86</v>
      </c>
      <c r="C4" s="21">
        <v>540</v>
      </c>
      <c r="D4" s="21"/>
      <c r="E4" s="5"/>
    </row>
    <row r="5" spans="1:5" ht="14" x14ac:dyDescent="0.15">
      <c r="A5" s="5"/>
      <c r="B5" s="5" t="s">
        <v>87</v>
      </c>
      <c r="C5" s="21">
        <v>12460</v>
      </c>
      <c r="D5" s="21"/>
      <c r="E5" s="5"/>
    </row>
    <row r="6" spans="1:5" ht="42" x14ac:dyDescent="0.15">
      <c r="A6" s="5" t="s">
        <v>88</v>
      </c>
      <c r="B6" s="5" t="s">
        <v>89</v>
      </c>
      <c r="C6" s="21"/>
      <c r="D6" s="21">
        <v>9000</v>
      </c>
      <c r="E6" s="5"/>
    </row>
    <row r="7" spans="1:5" ht="28" x14ac:dyDescent="0.15">
      <c r="A7" s="5"/>
      <c r="B7" s="5" t="s">
        <v>90</v>
      </c>
      <c r="C7" s="21"/>
      <c r="D7" s="21">
        <v>2500</v>
      </c>
      <c r="E7" s="5"/>
    </row>
    <row r="8" spans="1:5" ht="56" x14ac:dyDescent="0.15">
      <c r="A8" s="5"/>
      <c r="B8" s="5" t="s">
        <v>91</v>
      </c>
      <c r="C8" s="21"/>
      <c r="D8" s="21">
        <v>2000</v>
      </c>
      <c r="E8" s="5"/>
    </row>
    <row r="9" spans="1:5" ht="56" x14ac:dyDescent="0.15">
      <c r="A9" s="5"/>
      <c r="B9" s="5" t="s">
        <v>92</v>
      </c>
      <c r="C9" s="21"/>
      <c r="D9" s="21">
        <v>8000</v>
      </c>
      <c r="E9" s="5"/>
    </row>
    <row r="10" spans="1:5" ht="28" x14ac:dyDescent="0.15">
      <c r="A10" s="5"/>
      <c r="B10" s="5" t="s">
        <v>93</v>
      </c>
      <c r="C10" s="21"/>
      <c r="D10" s="21">
        <v>1000</v>
      </c>
      <c r="E10" s="5"/>
    </row>
    <row r="11" spans="1:5" ht="28" x14ac:dyDescent="0.15">
      <c r="A11" s="5"/>
      <c r="B11" s="5" t="s">
        <v>94</v>
      </c>
      <c r="C11" s="21"/>
      <c r="D11" s="21">
        <v>5000</v>
      </c>
      <c r="E11" s="5"/>
    </row>
    <row r="12" spans="1:5" ht="56" x14ac:dyDescent="0.15">
      <c r="A12" s="5" t="s">
        <v>46</v>
      </c>
      <c r="B12" s="5" t="s">
        <v>35</v>
      </c>
      <c r="C12" s="21"/>
      <c r="D12" s="21">
        <v>600</v>
      </c>
      <c r="E12" s="5"/>
    </row>
    <row r="13" spans="1:5" ht="56" x14ac:dyDescent="0.15">
      <c r="A13" s="5"/>
      <c r="B13" s="5" t="s">
        <v>36</v>
      </c>
      <c r="C13" s="21"/>
      <c r="D13" s="21">
        <v>1700</v>
      </c>
      <c r="E13" s="5"/>
    </row>
    <row r="14" spans="1:5" ht="42" x14ac:dyDescent="0.15">
      <c r="A14" s="5"/>
      <c r="B14" s="5" t="s">
        <v>37</v>
      </c>
      <c r="C14" s="21"/>
      <c r="D14" s="21">
        <v>500</v>
      </c>
      <c r="E14" s="5"/>
    </row>
    <row r="15" spans="1:5" ht="28" x14ac:dyDescent="0.15">
      <c r="A15" s="5"/>
      <c r="B15" s="5" t="s">
        <v>38</v>
      </c>
      <c r="C15" s="21"/>
      <c r="D15" s="21">
        <v>1200</v>
      </c>
      <c r="E15" s="5"/>
    </row>
    <row r="16" spans="1:5" ht="14" x14ac:dyDescent="0.15">
      <c r="A16" s="5"/>
      <c r="B16" s="5" t="s">
        <v>39</v>
      </c>
      <c r="C16" s="21"/>
      <c r="D16" s="21">
        <v>7000</v>
      </c>
      <c r="E16" s="5"/>
    </row>
    <row r="17" spans="1:5" x14ac:dyDescent="0.15">
      <c r="A17" s="5"/>
      <c r="B17" s="5"/>
      <c r="C17" s="21"/>
      <c r="D17" s="21"/>
      <c r="E17" s="5"/>
    </row>
    <row r="18" spans="1:5" ht="42" x14ac:dyDescent="0.15">
      <c r="A18" s="20" t="s">
        <v>47</v>
      </c>
      <c r="B18" s="20"/>
      <c r="C18" s="20">
        <v>17860</v>
      </c>
      <c r="D18" s="20">
        <v>38500</v>
      </c>
      <c r="E18" s="20">
        <v>56360</v>
      </c>
    </row>
  </sheetData>
  <phoneticPr fontId="2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/>
  <dimension ref="A1:E62"/>
  <sheetViews>
    <sheetView view="pageLayout" workbookViewId="0"/>
  </sheetViews>
  <sheetFormatPr baseColWidth="10" defaultRowHeight="13" x14ac:dyDescent="0.15"/>
  <cols>
    <col min="1" max="1" width="15.5" customWidth="1"/>
    <col min="2" max="2" width="11.33203125" customWidth="1"/>
    <col min="3" max="3" width="13.33203125" customWidth="1"/>
    <col min="4" max="4" width="11.6640625" customWidth="1"/>
  </cols>
  <sheetData>
    <row r="1" spans="1:5" ht="14" thickBot="1" x14ac:dyDescent="0.2">
      <c r="A1" s="52" t="s">
        <v>21</v>
      </c>
      <c r="B1" s="52" t="s">
        <v>70</v>
      </c>
      <c r="C1" s="52" t="s">
        <v>71</v>
      </c>
      <c r="D1" s="51"/>
      <c r="E1" s="51"/>
    </row>
    <row r="2" spans="1:5" ht="16" thickTop="1" x14ac:dyDescent="0.2">
      <c r="A2" s="53" t="s">
        <v>48</v>
      </c>
      <c r="B2" s="54"/>
      <c r="C2" s="54"/>
      <c r="D2" s="55"/>
      <c r="E2" s="51"/>
    </row>
    <row r="3" spans="1:5" ht="16" thickBot="1" x14ac:dyDescent="0.25">
      <c r="A3" s="56" t="s">
        <v>49</v>
      </c>
      <c r="B3" s="57"/>
      <c r="C3" s="58">
        <v>2019</v>
      </c>
      <c r="D3" s="59">
        <v>2017</v>
      </c>
      <c r="E3" s="51"/>
    </row>
    <row r="4" spans="1:5" ht="43" thickTop="1" x14ac:dyDescent="0.15">
      <c r="A4" s="60" t="s">
        <v>50</v>
      </c>
      <c r="B4" s="61"/>
      <c r="C4" s="62">
        <f>SUM(6133+1000+500)*1.07375</f>
        <v>8195.9337500000001</v>
      </c>
      <c r="D4" s="63">
        <v>19152.169999999998</v>
      </c>
      <c r="E4" s="51"/>
    </row>
    <row r="5" spans="1:5" ht="29" thickBot="1" x14ac:dyDescent="0.2">
      <c r="A5" s="64" t="s">
        <v>51</v>
      </c>
      <c r="B5" s="65"/>
      <c r="C5" s="66">
        <f>1250*1.07375</f>
        <v>1342.1875</v>
      </c>
      <c r="D5" s="67">
        <v>1776.63</v>
      </c>
      <c r="E5" s="51"/>
    </row>
    <row r="6" spans="1:5" ht="28" x14ac:dyDescent="0.15">
      <c r="A6" s="68" t="s">
        <v>52</v>
      </c>
      <c r="B6" s="69"/>
      <c r="C6" s="70">
        <f>C4+C5</f>
        <v>9538.1212500000001</v>
      </c>
      <c r="D6" s="71">
        <f>D4+D5</f>
        <v>20928.8</v>
      </c>
      <c r="E6" s="51"/>
    </row>
    <row r="7" spans="1:5" ht="28" x14ac:dyDescent="0.15">
      <c r="A7" s="72" t="s">
        <v>53</v>
      </c>
      <c r="B7" s="73"/>
      <c r="C7" s="74">
        <f>1245*1.07375</f>
        <v>1336.8187499999999</v>
      </c>
      <c r="D7" s="75">
        <v>1575</v>
      </c>
      <c r="E7" s="51"/>
    </row>
    <row r="8" spans="1:5" ht="15" thickBot="1" x14ac:dyDescent="0.2">
      <c r="A8" s="64" t="s">
        <v>54</v>
      </c>
      <c r="B8" s="76"/>
      <c r="C8" s="77">
        <v>0</v>
      </c>
      <c r="D8" s="78">
        <v>601.20000000000005</v>
      </c>
      <c r="E8" s="51"/>
    </row>
    <row r="9" spans="1:5" ht="16" thickTop="1" x14ac:dyDescent="0.2">
      <c r="A9" s="79" t="s">
        <v>55</v>
      </c>
      <c r="B9" s="80"/>
      <c r="C9" s="62">
        <f>SUM(C6:C8)</f>
        <v>10874.94</v>
      </c>
      <c r="D9" s="63">
        <f>SUM(D6:D8)</f>
        <v>23105</v>
      </c>
      <c r="E9" s="51"/>
    </row>
    <row r="10" spans="1:5" x14ac:dyDescent="0.15">
      <c r="A10" s="81"/>
      <c r="B10" s="73"/>
      <c r="C10" s="73"/>
      <c r="D10" s="82"/>
      <c r="E10" s="51"/>
    </row>
    <row r="11" spans="1:5" ht="15" x14ac:dyDescent="0.2">
      <c r="A11" s="83" t="s">
        <v>55</v>
      </c>
      <c r="B11" s="84"/>
      <c r="C11" s="85">
        <f>SUM(C9:C10)</f>
        <v>10874.94</v>
      </c>
      <c r="D11" s="86">
        <f>SUM(D9:D10)+0.01</f>
        <v>23105.01</v>
      </c>
      <c r="E11" s="51"/>
    </row>
    <row r="12" spans="1:5" x14ac:dyDescent="0.15">
      <c r="A12" s="87" t="s">
        <v>56</v>
      </c>
      <c r="B12" s="73"/>
      <c r="C12" s="88">
        <v>-265.92</v>
      </c>
      <c r="D12" s="89">
        <v>-552.24</v>
      </c>
      <c r="E12" s="51"/>
    </row>
    <row r="13" spans="1:5" ht="16" thickBot="1" x14ac:dyDescent="0.25">
      <c r="A13" s="90" t="s">
        <v>57</v>
      </c>
      <c r="B13" s="76"/>
      <c r="C13" s="91">
        <v>27.44</v>
      </c>
      <c r="D13" s="92">
        <v>0</v>
      </c>
      <c r="E13" s="51"/>
    </row>
    <row r="14" spans="1:5" ht="15" x14ac:dyDescent="0.2">
      <c r="A14" s="93" t="s">
        <v>58</v>
      </c>
      <c r="B14" s="80"/>
      <c r="C14" s="94">
        <f>SUM(C11:C13)</f>
        <v>10636.460000000001</v>
      </c>
      <c r="D14" s="95">
        <f>SUM(D11:D13)</f>
        <v>22552.769999999997</v>
      </c>
      <c r="E14" s="51"/>
    </row>
    <row r="15" spans="1:5" x14ac:dyDescent="0.15">
      <c r="A15" s="81"/>
      <c r="B15" s="73"/>
      <c r="C15" s="96"/>
      <c r="D15" s="97"/>
      <c r="E15" s="51"/>
    </row>
    <row r="16" spans="1:5" ht="15" x14ac:dyDescent="0.2">
      <c r="A16" s="83" t="s">
        <v>59</v>
      </c>
      <c r="B16" s="73"/>
      <c r="C16" s="73"/>
      <c r="D16" s="97"/>
      <c r="E16" s="51"/>
    </row>
    <row r="17" spans="1:5" x14ac:dyDescent="0.15">
      <c r="A17" s="87" t="s">
        <v>60</v>
      </c>
      <c r="B17" s="73"/>
      <c r="C17" s="98">
        <f>-(C29*0.75)-D29</f>
        <v>-6081.7462500000001</v>
      </c>
      <c r="D17" s="99">
        <v>-8615.25</v>
      </c>
      <c r="E17" s="51"/>
    </row>
    <row r="18" spans="1:5" x14ac:dyDescent="0.15">
      <c r="A18" s="87" t="s">
        <v>61</v>
      </c>
      <c r="B18" s="73"/>
      <c r="C18" s="100">
        <v>-411.88</v>
      </c>
      <c r="D18" s="101" t="s">
        <v>62</v>
      </c>
      <c r="E18" s="51"/>
    </row>
    <row r="19" spans="1:5" x14ac:dyDescent="0.15">
      <c r="A19" s="87" t="s">
        <v>63</v>
      </c>
      <c r="B19" s="73"/>
      <c r="C19" s="102">
        <f>-(C31*0.75)-D31</f>
        <v>-823.75</v>
      </c>
      <c r="D19" s="103">
        <v>-1125</v>
      </c>
      <c r="E19" s="51"/>
    </row>
    <row r="20" spans="1:5" ht="15" x14ac:dyDescent="0.2">
      <c r="A20" s="87" t="s">
        <v>64</v>
      </c>
      <c r="B20" s="84"/>
      <c r="C20" s="73">
        <v>0</v>
      </c>
      <c r="D20" s="103">
        <v>-750</v>
      </c>
      <c r="E20" s="51"/>
    </row>
    <row r="21" spans="1:5" x14ac:dyDescent="0.15">
      <c r="A21" s="87" t="s">
        <v>65</v>
      </c>
      <c r="B21" s="104"/>
      <c r="C21" s="73">
        <v>0</v>
      </c>
      <c r="D21" s="103">
        <v>-2276.25</v>
      </c>
      <c r="E21" s="51"/>
    </row>
    <row r="22" spans="1:5" x14ac:dyDescent="0.15">
      <c r="A22" s="87" t="s">
        <v>66</v>
      </c>
      <c r="B22" s="73"/>
      <c r="C22" s="105" t="s">
        <v>62</v>
      </c>
      <c r="D22" s="103">
        <v>-2286</v>
      </c>
      <c r="E22" s="51"/>
    </row>
    <row r="23" spans="1:5" ht="15" x14ac:dyDescent="0.2">
      <c r="A23" s="83" t="s">
        <v>67</v>
      </c>
      <c r="B23" s="73"/>
      <c r="C23" s="106">
        <f>SUM(C17:C21)-0.01</f>
        <v>-7317.3862500000005</v>
      </c>
      <c r="D23" s="107">
        <f>SUM(D17:D22)</f>
        <v>-15052.5</v>
      </c>
      <c r="E23" s="51"/>
    </row>
    <row r="24" spans="1:5" ht="15" x14ac:dyDescent="0.2">
      <c r="A24" s="108"/>
      <c r="B24" s="73"/>
      <c r="C24" s="73"/>
      <c r="D24" s="109"/>
      <c r="E24" s="51"/>
    </row>
    <row r="25" spans="1:5" ht="16" thickBot="1" x14ac:dyDescent="0.25">
      <c r="A25" s="56" t="s">
        <v>68</v>
      </c>
      <c r="B25" s="57"/>
      <c r="C25" s="110">
        <f>C14+C23</f>
        <v>3319.0737500000005</v>
      </c>
      <c r="D25" s="111">
        <f>D11+D12+D23</f>
        <v>7500.2699999999968</v>
      </c>
      <c r="E25" s="51"/>
    </row>
    <row r="26" spans="1:5" ht="17" thickTop="1" thickBot="1" x14ac:dyDescent="0.25">
      <c r="A26" s="112" t="s">
        <v>69</v>
      </c>
      <c r="B26" s="113"/>
      <c r="C26" s="113"/>
      <c r="D26" s="114"/>
      <c r="E26" s="51"/>
    </row>
    <row r="27" spans="1:5" ht="15" thickTop="1" thickBot="1" x14ac:dyDescent="0.2">
      <c r="A27" s="51"/>
      <c r="B27" s="51"/>
      <c r="C27" s="51"/>
      <c r="D27" s="51"/>
      <c r="E27" s="51"/>
    </row>
    <row r="28" spans="1:5" ht="17" thickTop="1" thickBot="1" x14ac:dyDescent="0.25">
      <c r="A28" s="112" t="s">
        <v>72</v>
      </c>
      <c r="B28" s="113"/>
      <c r="C28" s="115" t="s">
        <v>73</v>
      </c>
      <c r="D28" s="116" t="s">
        <v>74</v>
      </c>
      <c r="E28" s="117" t="s">
        <v>75</v>
      </c>
    </row>
    <row r="29" spans="1:5" ht="14" thickTop="1" x14ac:dyDescent="0.15">
      <c r="A29" s="118" t="s">
        <v>76</v>
      </c>
      <c r="B29" s="119"/>
      <c r="C29" s="120">
        <f>SUM(6133+1250)</f>
        <v>7383</v>
      </c>
      <c r="D29" s="120">
        <f>E29-C29</f>
        <v>544.49625000000015</v>
      </c>
      <c r="E29" s="121">
        <f>C29*1.07375</f>
        <v>7927.4962500000001</v>
      </c>
    </row>
    <row r="30" spans="1:5" x14ac:dyDescent="0.15">
      <c r="A30" s="87" t="s">
        <v>77</v>
      </c>
      <c r="B30" s="73"/>
      <c r="C30" s="122">
        <f>500</f>
        <v>500</v>
      </c>
      <c r="D30" s="122">
        <f t="shared" ref="D30:D31" si="0">E30-C30</f>
        <v>36.875</v>
      </c>
      <c r="E30" s="123">
        <f t="shared" ref="E30" si="1">500*1.07375</f>
        <v>536.875</v>
      </c>
    </row>
    <row r="31" spans="1:5" x14ac:dyDescent="0.15">
      <c r="A31" s="87" t="s">
        <v>78</v>
      </c>
      <c r="B31" s="73"/>
      <c r="C31" s="124">
        <f>1000</f>
        <v>1000</v>
      </c>
      <c r="D31" s="122">
        <f t="shared" si="0"/>
        <v>73.75</v>
      </c>
      <c r="E31" s="125">
        <f>1000*1.07375</f>
        <v>1073.75</v>
      </c>
    </row>
    <row r="32" spans="1:5" x14ac:dyDescent="0.15">
      <c r="A32" s="87" t="s">
        <v>79</v>
      </c>
      <c r="B32" s="73"/>
      <c r="C32" s="122">
        <v>0</v>
      </c>
      <c r="D32" s="122">
        <v>0</v>
      </c>
      <c r="E32" s="123">
        <v>0</v>
      </c>
    </row>
    <row r="33" spans="1:5" ht="14" thickBot="1" x14ac:dyDescent="0.2">
      <c r="A33" s="90" t="s">
        <v>80</v>
      </c>
      <c r="B33" s="76"/>
      <c r="C33" s="126">
        <v>0</v>
      </c>
      <c r="D33" s="127">
        <v>0</v>
      </c>
      <c r="E33" s="128">
        <v>0</v>
      </c>
    </row>
    <row r="34" spans="1:5" ht="21" customHeight="1" thickBot="1" x14ac:dyDescent="0.2">
      <c r="A34" s="129" t="s">
        <v>13</v>
      </c>
      <c r="B34" s="76"/>
      <c r="C34" s="130">
        <v>8883</v>
      </c>
      <c r="D34" s="131">
        <v>655.12</v>
      </c>
      <c r="E34" s="132">
        <v>9538.1200000000008</v>
      </c>
    </row>
    <row r="35" spans="1:5" x14ac:dyDescent="0.15">
      <c r="A35" s="51"/>
      <c r="B35" s="51"/>
      <c r="C35" s="51"/>
      <c r="D35" s="51"/>
      <c r="E35" s="51"/>
    </row>
    <row r="36" spans="1:5" ht="14" thickBot="1" x14ac:dyDescent="0.2">
      <c r="A36" s="51"/>
      <c r="B36" s="51"/>
      <c r="C36" s="51"/>
      <c r="D36" s="51"/>
      <c r="E36" s="51"/>
    </row>
    <row r="37" spans="1:5" ht="17" thickTop="1" thickBot="1" x14ac:dyDescent="0.25">
      <c r="A37" s="112" t="s">
        <v>14</v>
      </c>
      <c r="B37" s="113"/>
      <c r="C37" s="115" t="s">
        <v>73</v>
      </c>
      <c r="D37" s="116" t="s">
        <v>74</v>
      </c>
      <c r="E37" s="117" t="s">
        <v>75</v>
      </c>
    </row>
    <row r="38" spans="1:5" ht="14" thickTop="1" x14ac:dyDescent="0.15">
      <c r="A38" s="118" t="s">
        <v>76</v>
      </c>
      <c r="B38" s="119"/>
      <c r="C38" s="120">
        <v>0</v>
      </c>
      <c r="D38" s="120">
        <f t="shared" ref="D38:D42" si="2">E38-C38</f>
        <v>0</v>
      </c>
      <c r="E38" s="121">
        <f t="shared" ref="E38:E43" si="3">C38*1.07375</f>
        <v>0</v>
      </c>
    </row>
    <row r="39" spans="1:5" x14ac:dyDescent="0.15">
      <c r="A39" s="87" t="s">
        <v>77</v>
      </c>
      <c r="B39" s="73"/>
      <c r="C39" s="122">
        <f>200</f>
        <v>200</v>
      </c>
      <c r="D39" s="122">
        <f t="shared" si="2"/>
        <v>14.75</v>
      </c>
      <c r="E39" s="123">
        <f t="shared" si="3"/>
        <v>214.75</v>
      </c>
    </row>
    <row r="40" spans="1:5" x14ac:dyDescent="0.15">
      <c r="A40" s="87" t="s">
        <v>78</v>
      </c>
      <c r="B40" s="73"/>
      <c r="C40" s="124">
        <f>200</f>
        <v>200</v>
      </c>
      <c r="D40" s="122">
        <f t="shared" si="2"/>
        <v>14.75</v>
      </c>
      <c r="E40" s="125">
        <f t="shared" si="3"/>
        <v>214.75</v>
      </c>
    </row>
    <row r="41" spans="1:5" x14ac:dyDescent="0.15">
      <c r="A41" s="87" t="s">
        <v>79</v>
      </c>
      <c r="B41" s="73"/>
      <c r="C41" s="122">
        <f>500</f>
        <v>500</v>
      </c>
      <c r="D41" s="122">
        <f t="shared" si="2"/>
        <v>36.875</v>
      </c>
      <c r="E41" s="123">
        <f t="shared" si="3"/>
        <v>536.875</v>
      </c>
    </row>
    <row r="42" spans="1:5" ht="14" thickBot="1" x14ac:dyDescent="0.2">
      <c r="A42" s="90" t="s">
        <v>80</v>
      </c>
      <c r="B42" s="76"/>
      <c r="C42" s="126">
        <f>345</f>
        <v>345</v>
      </c>
      <c r="D42" s="126">
        <f t="shared" si="2"/>
        <v>25.443749999999966</v>
      </c>
      <c r="E42" s="128">
        <f t="shared" si="3"/>
        <v>370.44374999999997</v>
      </c>
    </row>
    <row r="43" spans="1:5" ht="16" thickBot="1" x14ac:dyDescent="0.25">
      <c r="A43" s="133"/>
      <c r="B43" s="134"/>
      <c r="C43" s="135">
        <f>SUM(C38:C42)</f>
        <v>1245</v>
      </c>
      <c r="D43" s="135">
        <f>SUM(D38:D42)</f>
        <v>91.818749999999966</v>
      </c>
      <c r="E43" s="136">
        <f t="shared" si="3"/>
        <v>1336.8187499999999</v>
      </c>
    </row>
    <row r="44" spans="1:5" ht="14" thickTop="1" x14ac:dyDescent="0.15">
      <c r="A44" s="51"/>
      <c r="B44" s="51"/>
      <c r="C44" s="51"/>
      <c r="D44" s="51"/>
      <c r="E44" s="51"/>
    </row>
    <row r="45" spans="1:5" x14ac:dyDescent="0.15">
      <c r="A45" s="51"/>
      <c r="B45" s="51"/>
      <c r="C45" s="51"/>
      <c r="D45" s="51"/>
      <c r="E45" s="51"/>
    </row>
    <row r="46" spans="1:5" ht="14" thickBot="1" x14ac:dyDescent="0.2">
      <c r="A46" s="57"/>
      <c r="B46" s="57"/>
      <c r="C46" s="57"/>
      <c r="D46" s="137"/>
      <c r="E46" s="51"/>
    </row>
    <row r="47" spans="1:5" ht="14" thickTop="1" x14ac:dyDescent="0.15">
      <c r="A47" s="138" t="s">
        <v>1</v>
      </c>
      <c r="B47" s="54"/>
      <c r="C47" s="139">
        <v>9532.75</v>
      </c>
      <c r="D47" s="140"/>
      <c r="E47" s="51"/>
    </row>
    <row r="48" spans="1:5" x14ac:dyDescent="0.15">
      <c r="A48" s="87" t="s">
        <v>2</v>
      </c>
      <c r="B48" s="73"/>
      <c r="C48" s="141">
        <f>SUM(C12)</f>
        <v>-265.92</v>
      </c>
      <c r="D48" s="97"/>
      <c r="E48" s="51"/>
    </row>
    <row r="49" spans="1:5" ht="14" thickBot="1" x14ac:dyDescent="0.2">
      <c r="A49" s="87" t="s">
        <v>3</v>
      </c>
      <c r="B49" s="73"/>
      <c r="C49" s="142">
        <v>27.44</v>
      </c>
      <c r="D49" s="97"/>
      <c r="E49" s="51"/>
    </row>
    <row r="50" spans="1:5" ht="15" x14ac:dyDescent="0.2">
      <c r="A50" s="143" t="s">
        <v>4</v>
      </c>
      <c r="B50" s="73"/>
      <c r="C50" s="144">
        <f>C47+C48+C49+0.01</f>
        <v>9294.2800000000007</v>
      </c>
      <c r="D50" s="145"/>
      <c r="E50" s="51"/>
    </row>
    <row r="51" spans="1:5" ht="16" thickBot="1" x14ac:dyDescent="0.25">
      <c r="A51" s="143" t="s">
        <v>5</v>
      </c>
      <c r="B51" s="73"/>
      <c r="C51" s="146">
        <f>SUM(C5)</f>
        <v>1342.1875</v>
      </c>
      <c r="D51" s="82"/>
      <c r="E51" s="51"/>
    </row>
    <row r="52" spans="1:5" ht="15" x14ac:dyDescent="0.2">
      <c r="A52" s="143" t="s">
        <v>6</v>
      </c>
      <c r="B52" s="73"/>
      <c r="C52" s="144">
        <f>SUM(C50:C51)</f>
        <v>10636.467500000001</v>
      </c>
      <c r="D52" s="82"/>
      <c r="E52" s="51"/>
    </row>
    <row r="53" spans="1:5" ht="14" thickBot="1" x14ac:dyDescent="0.2">
      <c r="A53" s="87" t="s">
        <v>7</v>
      </c>
      <c r="B53" s="73"/>
      <c r="C53" s="146">
        <f>C23</f>
        <v>-7317.3862500000005</v>
      </c>
      <c r="D53" s="82"/>
      <c r="E53" s="51"/>
    </row>
    <row r="54" spans="1:5" ht="16" thickBot="1" x14ac:dyDescent="0.25">
      <c r="A54" s="56" t="s">
        <v>8</v>
      </c>
      <c r="B54" s="147"/>
      <c r="C54" s="148">
        <f>C52+C53</f>
        <v>3319.0812500000002</v>
      </c>
      <c r="D54" s="149"/>
      <c r="E54" s="51"/>
    </row>
    <row r="55" spans="1:5" ht="14" thickTop="1" x14ac:dyDescent="0.15">
      <c r="A55" s="51"/>
      <c r="B55" s="51"/>
      <c r="C55" s="51"/>
      <c r="D55" s="51"/>
      <c r="E55" s="51"/>
    </row>
    <row r="56" spans="1:5" x14ac:dyDescent="0.15">
      <c r="A56" s="51"/>
      <c r="B56" s="51"/>
      <c r="C56" s="51"/>
      <c r="D56" s="51"/>
      <c r="E56" s="51"/>
    </row>
    <row r="57" spans="1:5" ht="196" x14ac:dyDescent="0.15">
      <c r="A57" s="150" t="s">
        <v>9</v>
      </c>
      <c r="B57" s="51"/>
      <c r="C57" s="51"/>
      <c r="D57" s="51"/>
      <c r="E57" s="51"/>
    </row>
    <row r="58" spans="1:5" x14ac:dyDescent="0.15">
      <c r="A58" s="51"/>
      <c r="B58" s="51"/>
      <c r="C58" s="51"/>
      <c r="D58" s="51"/>
      <c r="E58" s="51"/>
    </row>
    <row r="59" spans="1:5" ht="154" x14ac:dyDescent="0.15">
      <c r="A59" s="150" t="s">
        <v>10</v>
      </c>
      <c r="B59" s="150"/>
      <c r="C59" s="150"/>
      <c r="D59" s="51"/>
      <c r="E59" s="51"/>
    </row>
    <row r="60" spans="1:5" x14ac:dyDescent="0.15">
      <c r="A60" s="51"/>
      <c r="B60" s="51"/>
      <c r="C60" s="51"/>
      <c r="D60" s="51"/>
      <c r="E60" s="51"/>
    </row>
    <row r="61" spans="1:5" x14ac:dyDescent="0.15">
      <c r="A61" s="50"/>
      <c r="B61" s="50"/>
      <c r="C61" s="50"/>
      <c r="D61" s="50"/>
      <c r="E61" s="50"/>
    </row>
    <row r="62" spans="1:5" x14ac:dyDescent="0.15">
      <c r="A62" s="50"/>
      <c r="B62" s="50"/>
      <c r="C62" s="50"/>
      <c r="D62" s="50"/>
      <c r="E62" s="50"/>
    </row>
  </sheetData>
  <phoneticPr fontId="2" type="noConversion"/>
  <pageMargins left="0.75" right="0.75" top="0.625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/>
  <dimension ref="A1:C6"/>
  <sheetViews>
    <sheetView tabSelected="1" view="pageLayout" workbookViewId="0"/>
  </sheetViews>
  <sheetFormatPr baseColWidth="10" defaultRowHeight="13" x14ac:dyDescent="0.15"/>
  <sheetData>
    <row r="1" spans="1:3" x14ac:dyDescent="0.15">
      <c r="A1" s="23" t="s">
        <v>30</v>
      </c>
      <c r="B1" s="23" t="s">
        <v>12</v>
      </c>
      <c r="C1" s="23" t="s">
        <v>11</v>
      </c>
    </row>
    <row r="4" spans="1:3" x14ac:dyDescent="0.15">
      <c r="A4" t="s">
        <v>33</v>
      </c>
    </row>
    <row r="6" spans="1:3" x14ac:dyDescent="0.15">
      <c r="A6" t="s">
        <v>34</v>
      </c>
    </row>
  </sheetData>
  <phoneticPr fontId="2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Expense Budget</vt:lpstr>
      <vt:lpstr>Final Revenue &amp; Expense Report</vt:lpstr>
      <vt:lpstr>Colgate</vt:lpstr>
      <vt:lpstr>Art Sales</vt:lpstr>
      <vt:lpstr>Member Assessment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stenson-desamours</dc:creator>
  <cp:lastModifiedBy>Quay Watkins</cp:lastModifiedBy>
  <cp:lastPrinted>2019-09-17T07:39:37Z</cp:lastPrinted>
  <dcterms:created xsi:type="dcterms:W3CDTF">2019-09-16T03:29:13Z</dcterms:created>
  <dcterms:modified xsi:type="dcterms:W3CDTF">2019-09-27T02:50:08Z</dcterms:modified>
</cp:coreProperties>
</file>